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bookViews>
    <workbookView xWindow="120" yWindow="120" windowWidth="12795" windowHeight="12390"/>
  </bookViews>
  <sheets>
    <sheet name="Индексы по расценкам" sheetId="2" r:id="rId1"/>
    <sheet name="Индексы по разделам и смете" sheetId="3" r:id="rId2"/>
  </sheets>
  <definedNames>
    <definedName name="_xlnm._FilterDatabase" localSheetId="1" hidden="1">'Индексы по разделам и смете'!$A$12:$N$18</definedName>
    <definedName name="_xlnm._FilterDatabase" localSheetId="0" hidden="1">'Индексы по расценкам'!$M$1:$M$3054</definedName>
    <definedName name="Дата_изменения_группы_строек">#REF!</definedName>
    <definedName name="Дата_изменения_локальной_сметы">#REF!</definedName>
    <definedName name="Дата_изменения_объекта">#REF!</definedName>
    <definedName name="Дата_изменения_объектной_сметы">#REF!</definedName>
    <definedName name="Дата_изменения_очереди">#REF!</definedName>
    <definedName name="Дата_изменения_пускового_комплекса">#REF!</definedName>
    <definedName name="Дата_изменения_сводного_сметного_расчета">#REF!</definedName>
    <definedName name="Дата_изменения_стройки">#REF!</definedName>
    <definedName name="Дата_создания_группы_строек">#REF!</definedName>
    <definedName name="Дата_создания_локальной_сметы">#REF!</definedName>
    <definedName name="Дата_создания_объекта">#REF!</definedName>
    <definedName name="Дата_создания_объектной_сметы">#REF!</definedName>
    <definedName name="Дата_создания_очереди">#REF!</definedName>
    <definedName name="Дата_создания_пускового_комплекса">#REF!</definedName>
    <definedName name="Дата_создания_сводного_сметного_расчета">#REF!</definedName>
    <definedName name="Дата_создания_стройки">#REF!</definedName>
    <definedName name="Заказчик">#REF!</definedName>
    <definedName name="Инвестор">#REF!</definedName>
    <definedName name="Индекс_ЛН_группы_строек">#REF!</definedName>
    <definedName name="Индекс_ЛН_локальной_сметы">#REF!</definedName>
    <definedName name="Индекс_ЛН_объекта">#REF!</definedName>
    <definedName name="Индекс_ЛН_объектной_сметы">#REF!</definedName>
    <definedName name="Индекс_ЛН_очереди">#REF!</definedName>
    <definedName name="Индекс_ЛН_пускового_комплекса">#REF!</definedName>
    <definedName name="Индекс_ЛН_сводного_сметного_расчета">#REF!</definedName>
    <definedName name="Индекс_ЛН_стройки">#REF!</definedName>
    <definedName name="Итого_ЗПМ__по_рес_расчету_с_учетом_к_тов">#REF!</definedName>
    <definedName name="Итого_ЗПМ_в_базисных_ценах">#REF!</definedName>
    <definedName name="Итого_ЗПМ_в_базисных_ценах_с_учетом_к_тов">#REF!</definedName>
    <definedName name="Итого_ЗПМ_по_акту_вып_работ_в_базисных_ценах_с_учетом_к_тов">#REF!</definedName>
    <definedName name="Итого_ЗПМ_по_акту_вып_работ_при_ресурсном_расчете_с_учетом_к_тов">#REF!</definedName>
    <definedName name="Итого_ЗПМ_по_акту_выполненных_работ_в_базисных_ценах">#REF!</definedName>
    <definedName name="Итого_ЗПМ_по_акту_выполненных_работ_при_ресурсном_расчете">#REF!</definedName>
    <definedName name="Итого_ЗПМ_при_расчете_по_стоимости_ч_часа_работы_механизаторов">#REF!</definedName>
    <definedName name="Итого_МАТ_по_акту_вып_работ_в_базисных_ценах_с_учетом_к_тов">#REF!</definedName>
    <definedName name="Итого_МАТ_по_акту_вып_работ_при_ресурсном_расчете_с_учетом_к_тов">#REF!</definedName>
    <definedName name="Итого_материалы">#REF!</definedName>
    <definedName name="Итого_материалы__по_рес_расчету_с_учетом_к_тов">#REF!</definedName>
    <definedName name="Итого_материалы_в_базисных_ценах">#REF!</definedName>
    <definedName name="Итого_материалы_в_базисных_ценах_с_учетом_к_тов">#REF!</definedName>
    <definedName name="Итого_материалы_по_акту_выполненных_работ_в_базисных_ценах">#REF!</definedName>
    <definedName name="Итого_материалы_по_акту_выполненных_работ_при_ресурсном_расчете">#REF!</definedName>
    <definedName name="Итого_машины_и_механизмы">#REF!</definedName>
    <definedName name="Итого_машины_и_механизмы_в_базисных_ценах">#REF!</definedName>
    <definedName name="Итого_машины_и_механизмы_по_акту_выполненных_работ_в_базисных_ценах">#REF!</definedName>
    <definedName name="Итого_машины_и_механизмы_по_акту_выполненных_работ_при_ресурсном_расчете">#REF!</definedName>
    <definedName name="Итого_НР_в_базисных_ценах">#REF!</definedName>
    <definedName name="Итого_НР_по_акту_в_базисных_ценах">#REF!</definedName>
    <definedName name="Итого_НР_по_акту_по_ресурсному_расчету">#REF!</definedName>
    <definedName name="Итого_НР_по_ресурсному_расчету">#REF!</definedName>
    <definedName name="Итого_ОЗП">#REF!</definedName>
    <definedName name="Итого_ОЗП_в_базисных_ценах">#REF!</definedName>
    <definedName name="Итого_ОЗП_в_базисных_ценах_с_учетом_к_тов">#REF!</definedName>
    <definedName name="Итого_ОЗП_по_акту_вып_работ_в_базисных_ценах_с_учетом_к_тов">#REF!</definedName>
    <definedName name="Итого_ОЗП_по_акту_вып_работ_при_ресурсном_расчете_с_учетом_к_тов">#REF!</definedName>
    <definedName name="Итого_ОЗП_по_акту_выполненных_работ_в_базисных_ценах">#REF!</definedName>
    <definedName name="Итого_ОЗП_по_акту_выполненных_работ_при_ресурсном_расчете">#REF!</definedName>
    <definedName name="Итого_ОЗП_по_рес_расчету_с_учетом_к_тов">#REF!</definedName>
    <definedName name="Итого_ПЗ">#REF!</definedName>
    <definedName name="Итого_ПЗ_в_базисных_ценах">#REF!</definedName>
    <definedName name="Итого_ПЗ_в_базисных_ценах_с_учетом_к_тов">#REF!</definedName>
    <definedName name="Итого_ПЗ_по_акту_вып_работ_в_базисных_ценах_с_учетом_к_тов">#REF!</definedName>
    <definedName name="Итого_ПЗ_по_акту_вып_работ_при_ресурсном_расчете_с_учетом_к_тов">#REF!</definedName>
    <definedName name="Итого_ПЗ_по_акту_выполненных_работ_в_базисных_ценах">#REF!</definedName>
    <definedName name="Итого_ПЗ_по_акту_выполненных_работ_при_ресурсном_расчете">#REF!</definedName>
    <definedName name="Итого_ПЗ_по_рес_расчету_с_учетом_к_тов">#REF!</definedName>
    <definedName name="Итого_СП_в_базисных_ценах">#REF!</definedName>
    <definedName name="Итого_СП_по_акту_в_базисных_ценах">#REF!</definedName>
    <definedName name="Итого_СП_по_акту_по_ресурсному_расчету">#REF!</definedName>
    <definedName name="Итого_СП_по_ресурсному_расчету">#REF!</definedName>
    <definedName name="Итого_ФОТ_в_базисных_ценах">#REF!</definedName>
    <definedName name="Итого_ФОТ_по_акту_выполненных_работ_в_базисных_ценах">#REF!</definedName>
    <definedName name="Итого_ФОТ_по_акту_выполненных_работ_при_ресурсном_расчете">#REF!</definedName>
    <definedName name="Итого_ФОТ_при_расчете_по_доле_з_п_в_стоимости_эксплуатации_машин">#REF!</definedName>
    <definedName name="Итого_ЭММ__по_рес_расчету_с_учетом_к_тов">#REF!</definedName>
    <definedName name="Итого_ЭММ_в_базисных_ценах_с_учетом_к_тов">#REF!</definedName>
    <definedName name="Итого_ЭММ_по_акту_вып_работ_в_базисных_ценах_с_учетом_к_тов">#REF!</definedName>
    <definedName name="Итого_ЭММ_по_акту_вып_работ_при_ресурсном_расчете_с_учетом_к_тов">#REF!</definedName>
    <definedName name="к_ЗПМ">#REF!</definedName>
    <definedName name="к_МАТ">#REF!</definedName>
    <definedName name="к_ОЗП">#REF!</definedName>
    <definedName name="к_ПЗ">#REF!</definedName>
    <definedName name="к_ЭМ">#REF!</definedName>
    <definedName name="Максимальное_изменение_индекса">#REF!</definedName>
    <definedName name="Монтажные_работы_в_базисных_ценах">#REF!</definedName>
    <definedName name="Монтажные_работы_в_текущих_ценах">#REF!</definedName>
    <definedName name="Монтажные_работы_в_текущих_ценах_по_ресурсному_расчету">#REF!</definedName>
    <definedName name="Монтажные_работы_в_текущих_ценах_после_применения_индексов">#REF!</definedName>
    <definedName name="Наименование_группы_строек">#REF!</definedName>
    <definedName name="Наименование_локальной_сметы">#REF!</definedName>
    <definedName name="Наименование_объекта">#REF!</definedName>
    <definedName name="Наименование_объектной_сметы">#REF!</definedName>
    <definedName name="Наименование_очереди">#REF!</definedName>
    <definedName name="Наименование_пускового_комплекса">#REF!</definedName>
    <definedName name="Наименование_сводного_сметного_расчета">#REF!</definedName>
    <definedName name="Наименование_стройки">#REF!</definedName>
    <definedName name="Норм_трудоемкость_механизаторов_по_смете_с_учетом_к_тов">#REF!</definedName>
    <definedName name="Норм_трудоемкость_осн_рабочих_по_смете_с_учетом_к_тов">#REF!</definedName>
    <definedName name="Нормативная_трудоемкость_механизаторов_по_смете">#REF!</definedName>
    <definedName name="Нормативная_трудоемкость_основных_рабочих_по_смете">#REF!</definedName>
    <definedName name="Оборудование_в_базисных_ценах">#REF!</definedName>
    <definedName name="Оборудование_в_текущих_ценах">#REF!</definedName>
    <definedName name="Оборудование_в_текущих_ценах_по_ресурсному_расчету">#REF!</definedName>
    <definedName name="Оборудование_в_текущих_ценах_после_применения_индексов">#REF!</definedName>
    <definedName name="Обоснование_поправки">#REF!</definedName>
    <definedName name="Описание_группы_строек">#REF!</definedName>
    <definedName name="Описание_локальной_сметы">#REF!</definedName>
    <definedName name="Описание_объекта">#REF!</definedName>
    <definedName name="Описание_объектной_сметы">#REF!</definedName>
    <definedName name="Описание_очереди">#REF!</definedName>
    <definedName name="Описание_пускового_комплекса">#REF!</definedName>
    <definedName name="Описание_сводного_сметного_расчета">#REF!</definedName>
    <definedName name="Описание_стройки">#REF!</definedName>
    <definedName name="Основание">#REF!</definedName>
    <definedName name="Отчетный_период__учет_выполненных_работ">#REF!</definedName>
    <definedName name="Проверил">#REF!</definedName>
    <definedName name="прочерк">#REF!</definedName>
    <definedName name="Прочие_затраты_в_базисных_ценах">#REF!</definedName>
    <definedName name="Прочие_затраты_в_текущих_ценах">#REF!</definedName>
    <definedName name="Прочие_затраты_в_текущих_ценах_по_ресурсному_расчету">#REF!</definedName>
    <definedName name="Прочие_затраты_в_текущих_ценах_после_применения_индексов">#REF!</definedName>
    <definedName name="Районный_к_т_к_ЗП">#REF!</definedName>
    <definedName name="Районный_к_т_к_ЗП_по_ресурсному_расчету">#REF!</definedName>
    <definedName name="Регистрационный_номер_группы_строек">#REF!</definedName>
    <definedName name="Регистрационный_номер_локальной_сметы">#REF!</definedName>
    <definedName name="Регистрационный_номер_объекта">#REF!</definedName>
    <definedName name="Регистрационный_номер_объектной_сметы">#REF!</definedName>
    <definedName name="Регистрационный_номер_очереди">#REF!</definedName>
    <definedName name="Регистрационный_номер_пускового_комплекса">#REF!</definedName>
    <definedName name="Регистрационный_номер_сводного_сметного_расчета">#REF!</definedName>
    <definedName name="Регистрационный_номер_стройки">#REF!</definedName>
    <definedName name="Сметная_стоимость_в_базисных_ценах">#REF!</definedName>
    <definedName name="Сметная_стоимость_в_текущих_ценах__после_применения_индексов">#REF!</definedName>
    <definedName name="Сметная_стоимость_по_ресурсному_расчету">#REF!</definedName>
    <definedName name="Составил">#REF!</definedName>
    <definedName name="Стоимость_по_акту_выполненных_работ_в_базисных_ценах">#REF!</definedName>
    <definedName name="Стоимость_по_акту_выполненных_работ_при_ресурсном_расчете">#REF!</definedName>
    <definedName name="Строительные_работы_в_базисных_ценах">#REF!</definedName>
    <definedName name="Строительные_работы_в_текущих_ценах">#REF!</definedName>
    <definedName name="Строительные_работы_в_текущих_ценах_по_ресурсному_расчету">#REF!</definedName>
    <definedName name="Строительные_работы_в_текущих_ценах_после_применения_индексов">#REF!</definedName>
    <definedName name="Территориальная_поправка_к_ТЕР">#REF!</definedName>
    <definedName name="Труд_механизаторов_по_акту_вып_работ_с_учетом_к_тов">#REF!</definedName>
    <definedName name="Труд_основн_рабочих_по_акту_вып_работ_с_учетом_к_тов">#REF!</definedName>
    <definedName name="Трудоемкость_механизаторов_по_акту_выполненных_работ">#REF!</definedName>
    <definedName name="Трудоемкость_основных_рабочих_по_акту_выполненных_работ">#REF!</definedName>
    <definedName name="Укрупненный_норматив_НР_для_расчета_в_текущих_ценах_и_ценах_2001г.">#REF!</definedName>
    <definedName name="Укрупненный_норматив_НР_для_расчета_в_ценах_1984г.">#REF!</definedName>
    <definedName name="Укрупненный_норматив_СП_для_расчета_в_текущих_ценах_и_ценах_2001г.">#REF!</definedName>
    <definedName name="Укрупненный_норматив_СП_для_расчета_в_ценах_1984г.">#REF!</definedName>
  </definedNames>
  <calcPr calcId="125725"/>
</workbook>
</file>

<file path=xl/calcChain.xml><?xml version="1.0" encoding="utf-8"?>
<calcChain xmlns="http://schemas.openxmlformats.org/spreadsheetml/2006/main">
  <c r="I35" i="2"/>
  <c r="L35"/>
  <c r="M35"/>
  <c r="N35"/>
  <c r="O35"/>
  <c r="I32"/>
  <c r="L32"/>
  <c r="M32"/>
  <c r="N32"/>
  <c r="O32"/>
  <c r="I33"/>
  <c r="L33"/>
  <c r="M33"/>
  <c r="N33"/>
  <c r="O33"/>
  <c r="I29"/>
  <c r="L29"/>
  <c r="M29"/>
  <c r="N29"/>
  <c r="O29"/>
  <c r="I30"/>
  <c r="L30"/>
  <c r="M30"/>
  <c r="N30"/>
  <c r="O30"/>
  <c r="I26"/>
  <c r="L26"/>
  <c r="M26"/>
  <c r="N26"/>
  <c r="O26"/>
  <c r="I27"/>
  <c r="L27"/>
  <c r="M27"/>
  <c r="N27"/>
  <c r="O27"/>
  <c r="I21"/>
  <c r="L21"/>
  <c r="M21"/>
  <c r="N21"/>
  <c r="O21"/>
  <c r="I22"/>
  <c r="L22"/>
  <c r="M22"/>
  <c r="N22"/>
  <c r="O22"/>
  <c r="I23"/>
  <c r="L23"/>
  <c r="M23"/>
  <c r="N23"/>
  <c r="O23"/>
  <c r="I24"/>
  <c r="L24"/>
  <c r="M24"/>
  <c r="N24"/>
  <c r="O24"/>
  <c r="I13"/>
  <c r="L13"/>
  <c r="M13"/>
  <c r="N13"/>
  <c r="O13"/>
  <c r="I14"/>
  <c r="L14"/>
  <c r="M14"/>
  <c r="N14"/>
  <c r="O14"/>
  <c r="I15"/>
  <c r="L15"/>
  <c r="M15"/>
  <c r="N15"/>
  <c r="O15"/>
  <c r="I16"/>
  <c r="L16"/>
  <c r="M16"/>
  <c r="N16"/>
  <c r="O16"/>
  <c r="I17"/>
  <c r="L17"/>
  <c r="M17"/>
  <c r="N17"/>
  <c r="O17"/>
  <c r="I18"/>
  <c r="L18"/>
  <c r="M18"/>
  <c r="N18"/>
  <c r="O18"/>
  <c r="I19"/>
  <c r="L19"/>
  <c r="M19"/>
  <c r="N19"/>
  <c r="O19"/>
  <c r="A14" i="3"/>
  <c r="A15" s="1"/>
  <c r="O38" i="2"/>
  <c r="N38"/>
  <c r="M38"/>
  <c r="L38"/>
  <c r="N24" i="3"/>
  <c r="M24"/>
  <c r="L24"/>
  <c r="K24"/>
  <c r="R13" i="2"/>
  <c r="R14"/>
  <c r="B13" i="3" l="1"/>
  <c r="A16"/>
  <c r="R15" i="2"/>
  <c r="R16"/>
  <c r="A17" i="3" l="1"/>
  <c r="R17" i="2"/>
  <c r="R18"/>
  <c r="A18" i="3" l="1"/>
  <c r="R19" i="2"/>
  <c r="R21" s="1"/>
  <c r="B14" i="3" l="1"/>
  <c r="A19"/>
  <c r="R22" i="2"/>
  <c r="A20" i="3" l="1"/>
  <c r="R23" i="2"/>
  <c r="A21" i="3" l="1"/>
  <c r="R24" i="2"/>
  <c r="A22" i="3" l="1"/>
  <c r="R26" i="2"/>
  <c r="R27" s="1"/>
  <c r="R29"/>
  <c r="R30" s="1"/>
  <c r="R32"/>
  <c r="R33" s="1"/>
  <c r="R35"/>
  <c r="E14" i="3" l="1"/>
  <c r="G15"/>
  <c r="D13"/>
  <c r="C14"/>
  <c r="H15"/>
  <c r="J15"/>
  <c r="C13"/>
  <c r="I14"/>
  <c r="G14"/>
  <c r="J13"/>
  <c r="F15"/>
  <c r="H13"/>
  <c r="H14"/>
  <c r="I13"/>
  <c r="E13"/>
  <c r="F14"/>
  <c r="G13"/>
  <c r="K13" s="1"/>
  <c r="D14"/>
  <c r="F13"/>
  <c r="I15"/>
  <c r="E15"/>
  <c r="D15"/>
  <c r="J14"/>
  <c r="B15"/>
  <c r="C15"/>
  <c r="C16"/>
  <c r="B16"/>
  <c r="I16"/>
  <c r="M16" s="1"/>
  <c r="J16"/>
  <c r="N16" s="1"/>
  <c r="D16"/>
  <c r="G16"/>
  <c r="H16"/>
  <c r="L16" s="1"/>
  <c r="E16"/>
  <c r="F16"/>
  <c r="H17"/>
  <c r="B17"/>
  <c r="D17"/>
  <c r="C17"/>
  <c r="E17"/>
  <c r="F17"/>
  <c r="I17"/>
  <c r="M17" s="1"/>
  <c r="G17"/>
  <c r="K17" s="1"/>
  <c r="J17"/>
  <c r="N17" s="1"/>
  <c r="F18"/>
  <c r="G18"/>
  <c r="C18"/>
  <c r="I18"/>
  <c r="H18"/>
  <c r="J18"/>
  <c r="N18" s="1"/>
  <c r="E18"/>
  <c r="B18"/>
  <c r="D18"/>
  <c r="F19"/>
  <c r="C19"/>
  <c r="D19"/>
  <c r="I19"/>
  <c r="M19" s="1"/>
  <c r="J19"/>
  <c r="N19" s="1"/>
  <c r="B19"/>
  <c r="H19"/>
  <c r="L19" s="1"/>
  <c r="G19"/>
  <c r="K19" s="1"/>
  <c r="E19"/>
  <c r="G20"/>
  <c r="K20" s="1"/>
  <c r="H20"/>
  <c r="L20" s="1"/>
  <c r="C20"/>
  <c r="B20"/>
  <c r="J20"/>
  <c r="N20" s="1"/>
  <c r="D20"/>
  <c r="E20"/>
  <c r="I20"/>
  <c r="M20" s="1"/>
  <c r="F20"/>
  <c r="G21"/>
  <c r="K21" s="1"/>
  <c r="I21"/>
  <c r="M21" s="1"/>
  <c r="C21"/>
  <c r="F21"/>
  <c r="D21"/>
  <c r="H21"/>
  <c r="L21" s="1"/>
  <c r="B21"/>
  <c r="J21"/>
  <c r="N21" s="1"/>
  <c r="E21"/>
  <c r="D22"/>
  <c r="G22"/>
  <c r="K22" s="1"/>
  <c r="F22"/>
  <c r="H22"/>
  <c r="L22" s="1"/>
  <c r="E22"/>
  <c r="C22"/>
  <c r="I22"/>
  <c r="M22" s="1"/>
  <c r="B22"/>
  <c r="J22"/>
  <c r="N22" s="1"/>
  <c r="L13" l="1"/>
  <c r="M14"/>
  <c r="K16"/>
  <c r="N14"/>
  <c r="K14"/>
  <c r="M18"/>
  <c r="K18"/>
  <c r="L17"/>
  <c r="L14"/>
  <c r="L15"/>
  <c r="L18"/>
  <c r="M15"/>
  <c r="M13"/>
  <c r="N13"/>
  <c r="N15"/>
  <c r="K15"/>
</calcChain>
</file>

<file path=xl/comments1.xml><?xml version="1.0" encoding="utf-8"?>
<comments xmlns="http://schemas.openxmlformats.org/spreadsheetml/2006/main">
  <authors>
    <author>Proba</author>
    <author>Сергей</author>
    <author>&lt;&gt;</author>
    <author>andrey</author>
    <author>Alex</author>
  </authors>
  <commentList>
    <comment ref="A10" authorId="0">
      <text>
        <r>
          <rPr>
            <b/>
            <sz val="8"/>
            <color indexed="81"/>
            <rFont val="Tahoma"/>
            <charset val="204"/>
          </rPr>
          <t xml:space="preserve">   &lt;Номер позиции по смете&gt;
</t>
        </r>
      </text>
    </comment>
    <comment ref="B10" authorId="1">
      <text>
        <r>
          <rPr>
            <sz val="8"/>
            <color indexed="81"/>
            <rFont val="Tahoma"/>
            <charset val="204"/>
          </rPr>
          <t xml:space="preserve">   &lt;Обоснование (код) позиции&gt;</t>
        </r>
      </text>
    </comment>
    <comment ref="C10" authorId="0">
      <text>
        <r>
          <rPr>
            <b/>
            <sz val="8"/>
            <color indexed="81"/>
            <rFont val="Tahoma"/>
            <charset val="204"/>
          </rPr>
          <t xml:space="preserve">   &lt;Наименование (текстовая часть) расценки&gt;
</t>
        </r>
      </text>
    </comment>
    <comment ref="D10" authorId="0">
      <text>
        <r>
          <rPr>
            <b/>
            <sz val="8"/>
            <color indexed="81"/>
            <rFont val="Tahoma"/>
            <charset val="204"/>
          </rPr>
          <t xml:space="preserve">   &lt;ИТОГО ПЗ по позиции для БИМ&gt;
</t>
        </r>
      </text>
    </comment>
    <comment ref="E10" authorId="1">
      <text>
        <r>
          <rPr>
            <b/>
            <sz val="8"/>
            <color indexed="81"/>
            <rFont val="Tahoma"/>
            <charset val="204"/>
          </rPr>
          <t xml:space="preserve">   &lt;ИТОГО ОЗП по позиции для БИМ&gt;</t>
        </r>
      </text>
    </comment>
    <comment ref="F10" authorId="1">
      <text>
        <r>
          <rPr>
            <b/>
            <sz val="8"/>
            <color indexed="81"/>
            <rFont val="Tahoma"/>
            <charset val="204"/>
          </rPr>
          <t xml:space="preserve">   &lt;ИТОГО ЭММ по позиции для БИМ&gt;</t>
        </r>
      </text>
    </comment>
    <comment ref="G10" authorId="2">
      <text>
        <r>
          <rPr>
            <b/>
            <sz val="8"/>
            <color indexed="81"/>
            <rFont val="Tahoma"/>
            <charset val="204"/>
          </rPr>
          <t xml:space="preserve">   &lt;ИТОГО МАТ по позиции для БИМ&gt;</t>
        </r>
      </text>
    </comment>
    <comment ref="H10" authorId="0">
      <text>
        <r>
          <rPr>
            <b/>
            <sz val="8"/>
            <color indexed="81"/>
            <rFont val="Tahoma"/>
            <charset val="204"/>
          </rPr>
          <t xml:space="preserve">  &lt;ИТОГО ПЗ по позиции в текущих ценах&gt;
</t>
        </r>
      </text>
    </comment>
    <comment ref="I10" authorId="1">
      <text>
        <r>
          <rPr>
            <sz val="8"/>
            <color indexed="81"/>
            <rFont val="Tahoma"/>
            <charset val="204"/>
          </rPr>
          <t xml:space="preserve">  =&lt;ИТОГО ОЗП по позиции в текущих ценах&gt;</t>
        </r>
      </text>
    </comment>
    <comment ref="J10" authorId="1">
      <text>
        <r>
          <rPr>
            <b/>
            <sz val="8"/>
            <color indexed="81"/>
            <rFont val="Tahoma"/>
            <charset val="204"/>
          </rPr>
          <t xml:space="preserve">  &lt;ИТОГО ЭММ по позиции в текущих ценах&gt;</t>
        </r>
      </text>
    </comment>
    <comment ref="K10" authorId="2">
      <text>
        <r>
          <rPr>
            <b/>
            <sz val="8"/>
            <color indexed="81"/>
            <rFont val="Tahoma"/>
            <charset val="204"/>
          </rPr>
          <t xml:space="preserve">  &lt;ИТОГО МАТ по позиции в текущих ценах&gt;</t>
        </r>
      </text>
    </comment>
    <comment ref="L10" authorId="1">
      <text>
        <r>
          <rPr>
            <sz val="8"/>
            <color indexed="81"/>
            <rFont val="Tahoma"/>
            <charset val="204"/>
          </rPr>
          <t xml:space="preserve">   =IF(&lt;ИТОГО ПЗ по позиции для БИМ&gt;=0, "-", &lt;ИТОГО ПЗ по позиции в текущих ценах&gt;/&lt;ИТОГО ПЗ по позиции для БИМ&gt;)</t>
        </r>
      </text>
    </comment>
    <comment ref="M10" authorId="1">
      <text>
        <r>
          <rPr>
            <sz val="8"/>
            <color indexed="81"/>
            <rFont val="Tahoma"/>
            <charset val="204"/>
          </rPr>
          <t xml:space="preserve">   =IF(&lt;ИТОГО ОЗП по позиции для БИМ&gt;=0, "-", &lt;ИТОГО ОЗП по позиции в текущих ценах&gt;/&lt;ИТОГО ОЗП по позиции для БИМ&gt;)</t>
        </r>
      </text>
    </comment>
    <comment ref="N10" authorId="1">
      <text>
        <r>
          <rPr>
            <b/>
            <sz val="8"/>
            <color indexed="81"/>
            <rFont val="Tahoma"/>
            <charset val="204"/>
          </rPr>
          <t xml:space="preserve">   =IF(&lt;ИТОГО ЭММ по позиции для БИМ&gt;=0, "-", &lt;ИТОГО ЭММ по позиции в текущих ценах&gt;/&lt;ИТОГО ЭММ по позиции для БИМ&gt;)</t>
        </r>
      </text>
    </comment>
    <comment ref="O10" authorId="2">
      <text>
        <r>
          <rPr>
            <b/>
            <sz val="8"/>
            <color indexed="81"/>
            <rFont val="Tahoma"/>
            <charset val="204"/>
          </rPr>
          <t xml:space="preserve">   =IF(&lt;ИТОГО МАТ по позиции для БИМ&gt;=0, "-", &lt;ИТОГО МАТ по позиции в текущих ценах&gt;/&lt;ИТОГО МАТ по позиции для БИМ&gt;)</t>
        </r>
      </text>
    </comment>
    <comment ref="R10" authorId="3">
      <text>
        <r>
          <rPr>
            <b/>
            <sz val="8"/>
            <color indexed="81"/>
            <rFont val="Tahoma"/>
          </rPr>
          <t xml:space="preserve"> =IF(ISERROR(VALUE(TRIM(INDIRECT(ADDRESS(ROW()-1, COLUMN(A14)))))), INDIRECT(ADDRESS(ROW()-2, COLUMN(R14)))+1, INDIRECT(ADDRESS(ROW()-1, COLUMN(R14))))&lt;Пустой идентификатор&gt;</t>
        </r>
      </text>
    </comment>
    <comment ref="D38" authorId="4">
      <text>
        <r>
          <rPr>
            <b/>
            <sz val="8"/>
            <color indexed="81"/>
            <rFont val="Tahoma"/>
            <charset val="204"/>
          </rPr>
          <t xml:space="preserve">  &lt;Итого ПЗ&gt;</t>
        </r>
      </text>
    </comment>
    <comment ref="E38" authorId="4">
      <text>
        <r>
          <rPr>
            <b/>
            <sz val="8"/>
            <color indexed="81"/>
            <rFont val="Tahoma"/>
            <charset val="204"/>
          </rPr>
          <t xml:space="preserve">  &lt;Итого ОЗП&gt;</t>
        </r>
      </text>
    </comment>
    <comment ref="F38" authorId="4">
      <text>
        <r>
          <rPr>
            <b/>
            <sz val="8"/>
            <color indexed="81"/>
            <rFont val="Tahoma"/>
            <charset val="204"/>
          </rPr>
          <t xml:space="preserve">  &lt;Итого ЭМ&gt;</t>
        </r>
      </text>
    </comment>
    <comment ref="G38" authorId="4">
      <text>
        <r>
          <rPr>
            <b/>
            <sz val="8"/>
            <color indexed="81"/>
            <rFont val="Tahoma"/>
            <charset val="204"/>
          </rPr>
          <t xml:space="preserve">  &lt;Итого МАТ&gt;</t>
        </r>
      </text>
    </comment>
    <comment ref="H38" authorId="4">
      <text>
        <r>
          <rPr>
            <b/>
            <sz val="8"/>
            <color indexed="81"/>
            <rFont val="Tahoma"/>
            <charset val="204"/>
          </rPr>
          <t xml:space="preserve">  &lt;Итого ПЗ&gt;</t>
        </r>
      </text>
    </comment>
    <comment ref="I38" authorId="4">
      <text>
        <r>
          <rPr>
            <b/>
            <sz val="8"/>
            <color indexed="81"/>
            <rFont val="Tahoma"/>
            <charset val="204"/>
          </rPr>
          <t xml:space="preserve">  &lt;Итого ОЗП&gt;</t>
        </r>
      </text>
    </comment>
    <comment ref="J38" authorId="4">
      <text>
        <r>
          <rPr>
            <b/>
            <sz val="8"/>
            <color indexed="81"/>
            <rFont val="Tahoma"/>
            <charset val="204"/>
          </rPr>
          <t xml:space="preserve">  &lt;Итого ЭМ&gt;</t>
        </r>
      </text>
    </comment>
    <comment ref="K38" authorId="4">
      <text>
        <r>
          <rPr>
            <b/>
            <sz val="8"/>
            <color indexed="81"/>
            <rFont val="Tahoma"/>
            <charset val="204"/>
          </rPr>
          <t xml:space="preserve">  &lt;Итого МАТ&gt;</t>
        </r>
      </text>
    </comment>
  </commentList>
</comments>
</file>

<file path=xl/comments2.xml><?xml version="1.0" encoding="utf-8"?>
<comments xmlns="http://schemas.openxmlformats.org/spreadsheetml/2006/main">
  <authors>
    <author>Alex</author>
  </authors>
  <commentList>
    <comment ref="C24" authorId="0">
      <text>
        <r>
          <rPr>
            <b/>
            <sz val="8"/>
            <color indexed="81"/>
            <rFont val="Tahoma"/>
            <charset val="204"/>
          </rPr>
          <t xml:space="preserve">  &lt;Итого ПЗ&gt;</t>
        </r>
      </text>
    </comment>
    <comment ref="D24" authorId="0">
      <text>
        <r>
          <rPr>
            <b/>
            <sz val="8"/>
            <color indexed="81"/>
            <rFont val="Tahoma"/>
            <charset val="204"/>
          </rPr>
          <t xml:space="preserve">  &lt;Итого ОЗП&gt;</t>
        </r>
      </text>
    </comment>
    <comment ref="E24" authorId="0">
      <text>
        <r>
          <rPr>
            <b/>
            <sz val="8"/>
            <color indexed="81"/>
            <rFont val="Tahoma"/>
            <charset val="204"/>
          </rPr>
          <t xml:space="preserve">  &lt;Итого ЭМ&gt;</t>
        </r>
      </text>
    </comment>
    <comment ref="F24" authorId="0">
      <text>
        <r>
          <rPr>
            <b/>
            <sz val="8"/>
            <color indexed="81"/>
            <rFont val="Tahoma"/>
            <charset val="204"/>
          </rPr>
          <t xml:space="preserve">  &lt;Итого МАТ&gt;</t>
        </r>
      </text>
    </comment>
    <comment ref="G24" authorId="0">
      <text>
        <r>
          <rPr>
            <b/>
            <sz val="8"/>
            <color indexed="81"/>
            <rFont val="Tahoma"/>
            <charset val="204"/>
          </rPr>
          <t xml:space="preserve">  &lt;Итого ПЗ&gt;</t>
        </r>
      </text>
    </comment>
    <comment ref="H24" authorId="0">
      <text>
        <r>
          <rPr>
            <b/>
            <sz val="8"/>
            <color indexed="81"/>
            <rFont val="Tahoma"/>
            <charset val="204"/>
          </rPr>
          <t xml:space="preserve">  &lt;Итого ОЗП&gt;</t>
        </r>
      </text>
    </comment>
    <comment ref="I24" authorId="0">
      <text>
        <r>
          <rPr>
            <b/>
            <sz val="8"/>
            <color indexed="81"/>
            <rFont val="Tahoma"/>
            <charset val="204"/>
          </rPr>
          <t xml:space="preserve">  &lt;Итого ЭМ&gt;</t>
        </r>
      </text>
    </comment>
    <comment ref="J24" authorId="0">
      <text>
        <r>
          <rPr>
            <b/>
            <sz val="8"/>
            <color indexed="81"/>
            <rFont val="Tahoma"/>
            <charset val="204"/>
          </rPr>
          <t xml:space="preserve">  &lt;Итого МАТ&gt;</t>
        </r>
      </text>
    </comment>
  </commentList>
</comments>
</file>

<file path=xl/sharedStrings.xml><?xml version="1.0" encoding="utf-8"?>
<sst xmlns="http://schemas.openxmlformats.org/spreadsheetml/2006/main" count="7071" uniqueCount="5440">
  <si>
    <t xml:space="preserve">РАСЧЕТ ИНДЕКСОВ  </t>
  </si>
  <si>
    <t>(указать квартал, год)</t>
  </si>
  <si>
    <t>прямые затраты</t>
  </si>
  <si>
    <t>оплата труда</t>
  </si>
  <si>
    <t>материалы</t>
  </si>
  <si>
    <t>Стоимость в базовых ценах, руб.</t>
  </si>
  <si>
    <t>Индексы</t>
  </si>
  <si>
    <t>Стоимость в текущих ценах, руб.</t>
  </si>
  <si>
    <t>на</t>
  </si>
  <si>
    <t>№ пп</t>
  </si>
  <si>
    <t>Наименование</t>
  </si>
  <si>
    <t>Номера расценок</t>
  </si>
  <si>
    <t>(указать базисный уровень цен)</t>
  </si>
  <si>
    <t>Индекс по смете</t>
  </si>
  <si>
    <t>Номер раздела</t>
  </si>
  <si>
    <t>Наименование раздела</t>
  </si>
  <si>
    <t>матери-алы</t>
  </si>
  <si>
    <t>эксплуата-ция машин</t>
  </si>
  <si>
    <t>Раздел 1. Разработка грунта внутри здания</t>
  </si>
  <si>
    <t>ТЕРр51-1-1</t>
  </si>
  <si>
    <t>Разработка грунта внутри здания в Разработка грунта внутри здания в котлованах глубиной до 3 м площадью до 10 м2</t>
  </si>
  <si>
    <t>ТЕРр51-1-2</t>
  </si>
  <si>
    <t>Разработка грунта внутри здания в Разработка грунта внутри здания в котлованах глубиной до 3 м площадью более 10 м2</t>
  </si>
  <si>
    <t>ТЕРр51-1-3</t>
  </si>
  <si>
    <t>Разработка грунта внутри здания в Разработка грунта внутри здания в котлованах глубиной более 3 м площадью до 10 м2</t>
  </si>
  <si>
    <t>ТЕРр51-1-4</t>
  </si>
  <si>
    <t>Разработка грунта внутри здания в Разработка грунта внутри здания в котлованах глубиной более 3 м площадью более 10 м2</t>
  </si>
  <si>
    <t>ТЕРр51-1-5</t>
  </si>
  <si>
    <t>Разработка грунта внутри здания в Разработка грунта внутри здания в траншеях глубиной до 3 м шириной до 1,5 м</t>
  </si>
  <si>
    <t>ТЕРр51-1-6</t>
  </si>
  <si>
    <t>Разработка грунта внутри здания в Разработка грунта внутри здания в траншеях глубиной до 3 м шириной более 1,5 м</t>
  </si>
  <si>
    <t>ТЕРр51-1-7</t>
  </si>
  <si>
    <t>Разработка грунта внутри здания в Разработка грунта внутри здания в траншеях глубиной более 3 м шириной более 1,5 м</t>
  </si>
  <si>
    <t>Раздел 2. Разработка грунта при подводке, смене или усилении фундаментов</t>
  </si>
  <si>
    <t>ТЕРр51-2-1</t>
  </si>
  <si>
    <t>Разработка грунта при подводке, смене или усилении фундаментов, грунты Разработка грунта при подводке, смене или усилении фундаментов, грунты 1-2 группы, с креплением</t>
  </si>
  <si>
    <t>ТЕРр51-2-2</t>
  </si>
  <si>
    <t>Разработка грунта при подводке, смене или усилении фундаментов, грунты Разработка грунта при подводке, смене или усилении фундаментов, грунты 3-4 группы, с креплением</t>
  </si>
  <si>
    <t>ТЕРр51-2-3</t>
  </si>
  <si>
    <t>Разработка грунта при подводке, смене или усилении фундаментов, грунты Разработка грунта при подводке, смене или усилении фундаментов, грунты 1-2 группы, без крепления</t>
  </si>
  <si>
    <t>ТЕРр51-2-4</t>
  </si>
  <si>
    <t>Разработка грунта при подводке, смене или усилении фундаментов, грунты Разработка грунта при подводке, смене или усилении фундаментов, грунты 3-4 группы, без крепления</t>
  </si>
  <si>
    <t>Раздел 3. Изменение уровня пола в здании</t>
  </si>
  <si>
    <t>ТЕРр51-3-1</t>
  </si>
  <si>
    <t>Изменение уровня пола в здании Изменение уровня пола в здании подсыпкой грунта</t>
  </si>
  <si>
    <t>ТЕРр51-3-2</t>
  </si>
  <si>
    <t>Изменение уровня пола в здании Изменение уровня пола в здании выемкой грунта с погрузкой</t>
  </si>
  <si>
    <t>Раздел 4. Рытье ям для установки стоек и столбов</t>
  </si>
  <si>
    <t>ТЕРр51-4-1</t>
  </si>
  <si>
    <t>Рытье ям для установки стоек и столбов глубиной Рытье ям для установки стоек и столбов глубиной 0,4 м</t>
  </si>
  <si>
    <t>ТЕРр51-4-2</t>
  </si>
  <si>
    <t>Рытье ям для установки стоек и столбов глубиной Рытье ям для установки стоек и столбов глубиной 0,7 м</t>
  </si>
  <si>
    <t>Раздел 5. Механизированная разработка грунта в стесненных условиях</t>
  </si>
  <si>
    <t>ТЕРр51-5-1</t>
  </si>
  <si>
    <t>Механизированная разработка грунта в стеснённых условиях Механизированная разработка грунта в стеснённых условиях экскаваторами</t>
  </si>
  <si>
    <t>ТЕРр51-5-2</t>
  </si>
  <si>
    <t>Механизированная разработка грунта в стеснённых условиях Механизированная разработка грунта в стеснённых условиях бульдозерами</t>
  </si>
  <si>
    <t>Раздел 6. Погрузка грунта вручную в автомобили-самосвалы с выгрузкой</t>
  </si>
  <si>
    <t>ТЕРр51-6-1</t>
  </si>
  <si>
    <t>Погрузка грунта вручную в автомобили-самосвалы с выгрузкой</t>
  </si>
  <si>
    <t xml:space="preserve">ИНДЕКСЫ ИЗМЕНЕНИЯ СМЕТНОЙ СТОИМОСТИ РЕМОНТНО-СТРОИТЕЛЬНЫХ РАБОТ К ТЕРр - 2001                                                                                                           (РЕДАКЦИЯ 2010 ГОДА С ИЗМЕНЕНИЯМИ 2)                                                                                                   </t>
  </si>
  <si>
    <t xml:space="preserve">1 квартал 2015г. </t>
  </si>
  <si>
    <t>ТЕРр-2001-51 Земляные работы</t>
  </si>
  <si>
    <t>Средний индекс по сборнику</t>
  </si>
  <si>
    <t>ТЕРр-2001-52 Фундаменты</t>
  </si>
  <si>
    <t>Раздел 1. Усиление фундаментов торкретированием</t>
  </si>
  <si>
    <t>ТЕРр52-1-1</t>
  </si>
  <si>
    <t>Усиление фундаментов торкретированием толщиной слоя 10 мм</t>
  </si>
  <si>
    <t>ТЕРр52-1-2</t>
  </si>
  <si>
    <t>На каждые 10 мм увеличения слоя добавлять к расценке 52-1-1</t>
  </si>
  <si>
    <t>Раздел 2. Усиление фундаментов цементацией</t>
  </si>
  <si>
    <t>ТЕРр52-2-1</t>
  </si>
  <si>
    <t>Усиление фундаментов цементацией</t>
  </si>
  <si>
    <t>Раздел 3. Устройство изоляционного слоя в цоколе существующих зданий</t>
  </si>
  <si>
    <t>ТЕРр52-3-1</t>
  </si>
  <si>
    <t>Устройство изоляционного слоя в цоколе существующих зданий при толщине цоколя Устройство изоляционного слоя в цоколе существующих зданий при толщине цоколя в 2 кирпича</t>
  </si>
  <si>
    <t>ТЕРр52-3-2</t>
  </si>
  <si>
    <t>Устройство изоляционного слоя в цоколе существующих зданий при толщине цоколя Устройство изоляционного слоя в цоколе существующих зданий при толщине цоколя в 2,5 кирпича</t>
  </si>
  <si>
    <t>ТЕРр52-3-3</t>
  </si>
  <si>
    <t>Устройство изоляционного слоя в цоколе существующих зданий при толщине цоколя Устройство изоляционного слоя в цоколе существующих зданий при толщине цоколя в 3 кирпича</t>
  </si>
  <si>
    <t>Раздел 4. Устройство кирпичного цоколя существующих зданий</t>
  </si>
  <si>
    <t>ТЕРр52-4-1</t>
  </si>
  <si>
    <t>Устройство кирпичного цоколя существующих зданий толщиной Устройство кирпичного цоколя существующих зданий толщиной в 0,5 кирпича</t>
  </si>
  <si>
    <t>ТЕРр52-4-2</t>
  </si>
  <si>
    <t>Устройство кирпичного цоколя существующих зданий толщиной Устройство кирпичного цоколя существующих зданий толщиной в 1 кирпич</t>
  </si>
  <si>
    <t>Раздел 5. Устройство кирпичных столбчатых фундаментов</t>
  </si>
  <si>
    <t>ТЕРр52-5-1</t>
  </si>
  <si>
    <t>Устройство кирпичных столбчатых фундаментов</t>
  </si>
  <si>
    <t>Раздел 6. Устройство осадочного шва из просмоленных досок для сопряжения существующих и пристраиваемых фундаментов</t>
  </si>
  <si>
    <t>ТЕРр52-6-1</t>
  </si>
  <si>
    <t>Устройство осадочного шва из просмоленных досок для сопряжения существующих и пристраиваемых фундаментов</t>
  </si>
  <si>
    <t>Раздел 7. Подводка, смена, ремонт и уширение фундаментов</t>
  </si>
  <si>
    <t>ТЕРр52-7-1</t>
  </si>
  <si>
    <t>Подводка под существующие деревянные стены фундаментов Подводка под существующие деревянные стены фундаментов кирпичных</t>
  </si>
  <si>
    <t>ТЕРр52-7-2</t>
  </si>
  <si>
    <t>Подводка под существующие деревянные стены фундаментов Подводка под существующие деревянные стены фундаментов бутовых</t>
  </si>
  <si>
    <t>ТЕРр52-7-3</t>
  </si>
  <si>
    <t>Подводка под существующие кирпичные стены фундаментов Подводка под существующие кирпичные стены фундаментов кирпичных</t>
  </si>
  <si>
    <t>ТЕРр52-7-4</t>
  </si>
  <si>
    <t>Подводка под существующие кирпичные стены фундаментов Подводка под существующие кирпичные стены фундаментов бутовых</t>
  </si>
  <si>
    <t>ТЕРр52-7-5</t>
  </si>
  <si>
    <t>Подводка под существующие кирпичные стены фундаментов Подводка под существующие кирпичные стены фундаментов сборных бетонных</t>
  </si>
  <si>
    <t>ТЕРр52-7-6</t>
  </si>
  <si>
    <t>Подводка под существующие кирпичные стены фундаментов Подводка под существующие кирпичные стены фундаментов сборных железобетонных</t>
  </si>
  <si>
    <t>ТЕРр52-7-7</t>
  </si>
  <si>
    <t>Ремонт отдельными местами фундаментов Ремонт отдельными местами фундаментов кирпичных</t>
  </si>
  <si>
    <t>ТЕРр52-7-8</t>
  </si>
  <si>
    <t>Ремонт отдельными местами фундаментов Ремонт отдельными местами фундаментов бутовых</t>
  </si>
  <si>
    <t>ТЕРр52-7-9</t>
  </si>
  <si>
    <t>Уширение фундаментов Уширение фундаментов кирпичом</t>
  </si>
  <si>
    <t>ТЕРр52-7-10</t>
  </si>
  <si>
    <t>Уширение фундаментов Уширение фундаментов бутом</t>
  </si>
  <si>
    <t>ТЕРр52-7-11</t>
  </si>
  <si>
    <t>Уширение фундаментов Уширение фундаментов бетонными блоками</t>
  </si>
  <si>
    <t>Раздел 8. Смена деревянных стульев</t>
  </si>
  <si>
    <t>ТЕРр52-8-1</t>
  </si>
  <si>
    <t>Смена деревянных стульев Смена деревянных стульев на подкладках</t>
  </si>
  <si>
    <t>ТЕРр52-8-2</t>
  </si>
  <si>
    <t>Смена деревянных стульев Смена деревянных стульев на лежнях</t>
  </si>
  <si>
    <t>ТЕРр52-8-3</t>
  </si>
  <si>
    <t>Смена деревянных стульев Смена деревянных стульев на крестовинах</t>
  </si>
  <si>
    <t>Раздел 9. Замена деревянных стульев</t>
  </si>
  <si>
    <t>ТЕРр52-9-1</t>
  </si>
  <si>
    <t>Замена деревянных стульев Замена деревянных стульев на кирпичные столбы</t>
  </si>
  <si>
    <t>ТЕРр52-9-2</t>
  </si>
  <si>
    <t>Замена деревянных стульев Замена деревянных стульев на бетонные столбы</t>
  </si>
  <si>
    <t>ТЕРр52-9-3</t>
  </si>
  <si>
    <t>Замена деревянных стульев Замена деревянных стульев на сборные бетонные или железобетонные столбы</t>
  </si>
  <si>
    <t>Раздел 10. Смена забирки и обшивки деревянного засыпного цоколя</t>
  </si>
  <si>
    <t>ТЕРр52-10-1</t>
  </si>
  <si>
    <t>Смена забирки деревянного засыпного цоколя из досок</t>
  </si>
  <si>
    <t>ТЕРр52-10-2</t>
  </si>
  <si>
    <t>Смена облицовки деревянного засыпного цоколя</t>
  </si>
  <si>
    <t>ТЕРр52-10-3</t>
  </si>
  <si>
    <t>Смена обшивки деревянного засыпного цоколя и забирки</t>
  </si>
  <si>
    <t>Раздел 11. Водоотлив из подвала</t>
  </si>
  <si>
    <t>ТЕРр52-11-1</t>
  </si>
  <si>
    <t>Водоотлив из подвала Водоотлив из подвала ведрами</t>
  </si>
  <si>
    <t>-</t>
  </si>
  <si>
    <t>ТЕРр52-11-2</t>
  </si>
  <si>
    <t>Водоотлив из подвала Водоотлив из подвала ручными насосами</t>
  </si>
  <si>
    <t>ТЕРр52-11-3</t>
  </si>
  <si>
    <t>Водоотлив из подвала Водоотлив из подвала электрическими (механическими) насосами</t>
  </si>
  <si>
    <t>Раздел 12. Устройство прижимной стенки толщиной 1/2 кирпича при ремонте фундаментов</t>
  </si>
  <si>
    <t>ТЕРр52-12-1</t>
  </si>
  <si>
    <t>Устройство прижимной стенки толщиной 1/2 кирпича при ремонте фундаментов</t>
  </si>
  <si>
    <t>Раздел 13. Ремонт оклеечной гидроизоляции подвалов</t>
  </si>
  <si>
    <t>ТЕРр52-13-1</t>
  </si>
  <si>
    <t>Ремонт оклеечной гидроизоляции стен подвалов в 2 слоя</t>
  </si>
  <si>
    <t>ТЕРр52-13-2</t>
  </si>
  <si>
    <t>На каждый последующий слой добавлять или исключать к расценке 52-13-1</t>
  </si>
  <si>
    <t>ТЕРр52-13-3</t>
  </si>
  <si>
    <t>Ремонт оклеечной гидроизоляции полов подвалов в 2 слоя</t>
  </si>
  <si>
    <t>ТЕРр52-13-4</t>
  </si>
  <si>
    <t>На каждый последующий слой добавлять или исключать к расценке 52-13-3</t>
  </si>
  <si>
    <t>Раздел 14. Ремонт обмазочной изоляции фундаментов</t>
  </si>
  <si>
    <t>ТЕРр52-14-1</t>
  </si>
  <si>
    <t>Ремонт обмазочной изоляции фундаментов</t>
  </si>
  <si>
    <t>Раздел 15. Герметизация вводов в подвальное помещение</t>
  </si>
  <si>
    <t>ТЕРр52-15-1</t>
  </si>
  <si>
    <t>Герметизация вводов в подвальное помещение</t>
  </si>
  <si>
    <t>Раздел 16. Заделка подвальных окон</t>
  </si>
  <si>
    <t>ТЕРр52-16-1</t>
  </si>
  <si>
    <t>Заделка подвальных окон Заделка подвальных окон фанерой</t>
  </si>
  <si>
    <t>ТЕРр52-16-2</t>
  </si>
  <si>
    <t>Заделка подвальных окон Заделка подвальных окон железом</t>
  </si>
  <si>
    <t>ТЕРр52-16-3</t>
  </si>
  <si>
    <t>Заделка подвальных окон Заделка подвальных окон кирпичом толщиной в 1 кирпич</t>
  </si>
  <si>
    <t>ТЕРр-2001-53 Стены</t>
  </si>
  <si>
    <t>Раздел 1. Разборка деревянных стен</t>
  </si>
  <si>
    <t>ТЕРр53-1-1</t>
  </si>
  <si>
    <t>Разборка обшивки Разборка обшивки неоштукатуренных деревянных стен</t>
  </si>
  <si>
    <t>ТЕРр53-1-2</t>
  </si>
  <si>
    <t>Разборка обшивки Разборка обшивки оштукатуренных деревянных стен</t>
  </si>
  <si>
    <t>ТЕРр53-1-3</t>
  </si>
  <si>
    <t>Разборка каркаса деревянных стен Разборка каркаса деревянных стен из бревен</t>
  </si>
  <si>
    <t>ТЕРр53-1-4</t>
  </si>
  <si>
    <t>Разборка каркаса деревянных стен Разборка каркаса деревянных стен из брусьев</t>
  </si>
  <si>
    <t>ТЕРр53-1-5</t>
  </si>
  <si>
    <t>Разборка каркаса деревянных стен Разборка засыпного утеплителя деревянных стен</t>
  </si>
  <si>
    <t>ТЕРр53-1-6</t>
  </si>
  <si>
    <t>Разборка бревенчатых Разборка бревенчатых неоштукатуренных стен</t>
  </si>
  <si>
    <t>ТЕРр53-1-7</t>
  </si>
  <si>
    <t>Разборка бревенчатых Разборка бревенчатых оштукатуренных стен</t>
  </si>
  <si>
    <t>ТЕРр53-1-8</t>
  </si>
  <si>
    <t>Разборка брусчатых Разборка брусчатых неоштукатуренных стен</t>
  </si>
  <si>
    <t>ТЕРр53-1-9</t>
  </si>
  <si>
    <t>Разборка брусчатых Разборка брусчатых оштукатуренных стен</t>
  </si>
  <si>
    <t>Раздел 2. Прорезка проемов в стенах и перегородках</t>
  </si>
  <si>
    <t>ТЕРр53-3-1</t>
  </si>
  <si>
    <t>Прорезка проемов в стенах и перегородках Прорезка проемов в стенах и перегородках из бревен</t>
  </si>
  <si>
    <t>ТЕРр53-3-2</t>
  </si>
  <si>
    <t>Прорезка проемов в стенах и перегородках Прорезка проемов в стенах и перегородках из брусьев</t>
  </si>
  <si>
    <t>ТЕРр53-3-3</t>
  </si>
  <si>
    <t>Прорезка проемов в стенах и перегородках Прорезка проемов в стенах и перегородках каркасно-обшивных</t>
  </si>
  <si>
    <t>Раздел 3. Заделка проемов в деревянных стенах и перегородках</t>
  </si>
  <si>
    <t>ТЕРр53-4-1</t>
  </si>
  <si>
    <t>Заделка проемов в деревянных стенах и перегородках Заделка проемов в деревянных стенах и перегородках из бревен</t>
  </si>
  <si>
    <t>ТЕРр53-4-2</t>
  </si>
  <si>
    <t>Заделка проемов в деревянных стенах и перегородках Заделка проемов в деревянных стенах и перегородках из брусьев</t>
  </si>
  <si>
    <t>ТЕРр53-4-3</t>
  </si>
  <si>
    <t>Заделка проемов в деревянных стенах и перегородках Заделка проемов в деревянных стенах и перегородках каркасно-обшивных</t>
  </si>
  <si>
    <t>ТЕРр53-4-4</t>
  </si>
  <si>
    <t>Заделка проемов в деревянных стенах и перегородках Заделка проемов в деревянных стенах и перегородках из досок, забранных стоймя в обвязке</t>
  </si>
  <si>
    <t>Раздел 4. Ремонт каркасных стен</t>
  </si>
  <si>
    <t>ТЕРр53-5-1</t>
  </si>
  <si>
    <t>Ремонт каркасных стен со сменой Ремонт каркасных стен со сменой обвязки из бревен</t>
  </si>
  <si>
    <t>ТЕРр53-5-2</t>
  </si>
  <si>
    <t>Ремонт каркасных стен со сменой Ремонт каркасных стен со сменой обвязки из брусьев</t>
  </si>
  <si>
    <t>ТЕРр53-5-3</t>
  </si>
  <si>
    <t>Ремонт каркасных стен со сменой Ремонт каркасных стен со сменой стоек и подкосов из бревен</t>
  </si>
  <si>
    <t>ТЕРр53-5-4</t>
  </si>
  <si>
    <t>Ремонт каркасных стен со сменой Ремонт каркасных стен со сменой стоек и подкосов из брусьев</t>
  </si>
  <si>
    <t>Раздел 5. Добавление утепляющей засыпки</t>
  </si>
  <si>
    <t>ТЕРр53-6-1</t>
  </si>
  <si>
    <t>Добавление утепляющей засыпки</t>
  </si>
  <si>
    <t>Раздел 6. Смена досок чистой обшивки стен</t>
  </si>
  <si>
    <t>ТЕРр53-7-1</t>
  </si>
  <si>
    <t>Смена отдельных досок чистой наружной обшивки стен</t>
  </si>
  <si>
    <t>Раздел 7. Устройство второй обшивки из досок с засыпкой утеплителем</t>
  </si>
  <si>
    <t>ТЕРр53-8-1</t>
  </si>
  <si>
    <t>Устройство второй обшивки из досок с засыпкой утеплителем</t>
  </si>
  <si>
    <t>Раздел 8. Смена венцов в стенах</t>
  </si>
  <si>
    <t>ТЕРр53-9-1</t>
  </si>
  <si>
    <t>Смена венцов в стенах Смена венцов в стенах из бревен окладных диаметром 240 мм</t>
  </si>
  <si>
    <t>ТЕРр53-9-2</t>
  </si>
  <si>
    <t>Смена венцов в стенах Смена венцов в стенах из бревен окладных диаметром 270 мм</t>
  </si>
  <si>
    <t>ТЕРр53-9-3</t>
  </si>
  <si>
    <t>Смена венцов в стенах Смена венцов в стенах из бревен рядовых диаметром 240 мм</t>
  </si>
  <si>
    <t>ТЕРр53-9-4</t>
  </si>
  <si>
    <t>Смена венцов в стенах Смена венцов в стенах из бревен рядовых диаметром 270 мм</t>
  </si>
  <si>
    <t>ТЕРр53-9-5</t>
  </si>
  <si>
    <t>Смена венцов в стенах Смена венцов в стенах из брусьев окладных сечением 200х200 мм</t>
  </si>
  <si>
    <t>ТЕРр53-9-6</t>
  </si>
  <si>
    <t>Смена венцов в стенах Смена венцов в стенах из брусьев окладных сечением 220х220 мм</t>
  </si>
  <si>
    <t>ТЕРр53-9-7</t>
  </si>
  <si>
    <t>Смена венцов в стенах Смена венцов в стенах из брусьев рядовых сечением 200х200 мм</t>
  </si>
  <si>
    <t>ТЕРр53-9-8</t>
  </si>
  <si>
    <t>Смена венцов в стенах Смена венцов в стенах из брусьев рядовых сечением 220х220 мм</t>
  </si>
  <si>
    <t>Раздел 9. Подъем рубленых стен домкратом</t>
  </si>
  <si>
    <t>ТЕРр53-10-1</t>
  </si>
  <si>
    <t>Подъем рубленых стен домкратом</t>
  </si>
  <si>
    <t>Раздел 10. Ремонт конопатки стен</t>
  </si>
  <si>
    <t>ТЕРр53-11-1</t>
  </si>
  <si>
    <t>Ремонт конопатки шва с добавлением пакли</t>
  </si>
  <si>
    <t>Раздел 11. Укрепление деревянных стен</t>
  </si>
  <si>
    <t>ТЕРр53-12-1</t>
  </si>
  <si>
    <t>Укрепление деревянных стен Укрепление деревянных стен сжимами из бревен</t>
  </si>
  <si>
    <t>ТЕРр53-12-2</t>
  </si>
  <si>
    <t>Укрепление деревянных стен Укрепление деревянных стен сжимами из брусьев</t>
  </si>
  <si>
    <t>ТЕРр53-12-3</t>
  </si>
  <si>
    <t>Укрепление деревянных стен Укрепление деревянных стен сжимами из пластин</t>
  </si>
  <si>
    <t>ТЕРр53-12-4</t>
  </si>
  <si>
    <t>Укрепление деревянных стен Укрепление деревянных стен подкосами</t>
  </si>
  <si>
    <t>Раздел 12. Облицовка откосов проемов кирпичом при толщине заделки в 1/4 кирпича</t>
  </si>
  <si>
    <t>ТЕРр53-13-1</t>
  </si>
  <si>
    <t>Облицовка откосов проемов кирпичом при толщине заделки в 1/4 кирпича</t>
  </si>
  <si>
    <t>Раздел 13. Заделка трещин в кирпичных стенах</t>
  </si>
  <si>
    <t>ТЕРр53-14-1</t>
  </si>
  <si>
    <t>Заделка трещин в кирпичных стенах Заделка трещин в кирпичных стенах цементным раствором</t>
  </si>
  <si>
    <t>ТЕРр53-14-2</t>
  </si>
  <si>
    <t>Заделка трещин в кирпичных стенах Заделка трещин в кирпичных стенах кирпичом</t>
  </si>
  <si>
    <t>Раздел 14. Ремонт поверхности кирпичных стен</t>
  </si>
  <si>
    <t>ТЕРр53-15-1</t>
  </si>
  <si>
    <t>Ремонт лицевой поверхности наружных кирпичных стен при глубине заделки Ремонт лицевой поверхности наружных кирпичных стен при глубине заделки в 1/2 кирпича площадью в одном месте до 1 м2</t>
  </si>
  <si>
    <t>ТЕРр53-15-2</t>
  </si>
  <si>
    <t>Ремонт лицевой поверхности наружных кирпичных стен при глубине заделки Ремонт лицевой поверхности наружных кирпичных стен при глубине заделки в 1/2 кирпича площадью в одном месте более 1 м2</t>
  </si>
  <si>
    <t>ТЕРр53-15-3</t>
  </si>
  <si>
    <t>Ремонт лицевой поверхности наружных кирпичных стен при глубине заделки Ремонт лицевой поверхности наружных кирпичных стен при глубине заделки в 1 кирпич площадью в одном месте до 1 м2</t>
  </si>
  <si>
    <t>ТЕРр53-15-4</t>
  </si>
  <si>
    <t>Ремонт лицевой поверхности наружных кирпичных стен при глубине заделки Ремонт лицевой поверхности наружных кирпичных стен при глубине заделки в 1 кирпич площадью в одном месте более 1 м2</t>
  </si>
  <si>
    <t>ТЕРр53-15-5</t>
  </si>
  <si>
    <t>Ремонт лицевой поверхности наружных кирпичных стен при глубине заделки Стесывание неровностей толщиной до 40 мм при ремонте лицевой поверхности наружных кирпичных стен</t>
  </si>
  <si>
    <t>ТЕРр53-15-6</t>
  </si>
  <si>
    <t>Ремонт внутренней поверхности кирпичных стен при глубине заделки Ремонт внутренней поверхности кирпичных стен при глубине заделки в 1/2 кирпича площадью в одном месте до 1 м2</t>
  </si>
  <si>
    <t>ТЕРр53-15-7</t>
  </si>
  <si>
    <t>Ремонт внутренней поверхности кирпичных стен при глубине заделки Ремонт внутренней поверхности кирпичных стен при глубине заделки в 1/2 кирпича площадью в одном месте более 1 м2</t>
  </si>
  <si>
    <t>ТЕРр53-15-8</t>
  </si>
  <si>
    <t>Ремонт внутренней поверхности кирпичных стен при глубине заделки Ремонт внутренней поверхности кирпичных стен при глубине заделки в 1 кирпич площадью в одном месте до 1 м2</t>
  </si>
  <si>
    <t>ТЕРр53-15-9</t>
  </si>
  <si>
    <t>Ремонт внутренней поверхности кирпичных стен при глубине заделки Ремонт внутренней поверхности кирпичных стен при глубине заделки в 1 кирпич площадью в одном месте более 1 м2</t>
  </si>
  <si>
    <t>ТЕРр53-15-10</t>
  </si>
  <si>
    <t>Ремонт внутренней поверхности кирпичных стен при глубине заделки Стесывание неровностей толщиной до 40 мм при ремонте внутренней поверхности кирпичных стен</t>
  </si>
  <si>
    <t>Раздел 15. Ремонт кладки стен отдельными местами</t>
  </si>
  <si>
    <t>ТЕРр53-16-1</t>
  </si>
  <si>
    <t>Ремонт кирпичной кладки стен отдельными местами</t>
  </si>
  <si>
    <t>ТЕРр53-16-2</t>
  </si>
  <si>
    <t>Ремонт бутовой кладки стен отдельными местами</t>
  </si>
  <si>
    <t>Раздел 16. Ремонт стен из шлакобетонных камней</t>
  </si>
  <si>
    <t>ТЕРр53-17-1</t>
  </si>
  <si>
    <t>Ремонт стен из сплошных шлакобетонных камней</t>
  </si>
  <si>
    <t>ТЕРр53-17-2</t>
  </si>
  <si>
    <t>Ремонт стен из пустотных шлакобетонных камней</t>
  </si>
  <si>
    <t>Раздел 17. Ремонт перемычек</t>
  </si>
  <si>
    <t>ТЕРр53-18-1</t>
  </si>
  <si>
    <t>Перекладка клинчатых кирпичных перемычек</t>
  </si>
  <si>
    <t>ТЕРр53-18-2</t>
  </si>
  <si>
    <t>Устройство монолитных железобетонных перемычек</t>
  </si>
  <si>
    <t>Раздел 18. Смена клинчатой перемычки на брусковую железобетонную</t>
  </si>
  <si>
    <t>ТЕРр53-19-1</t>
  </si>
  <si>
    <t>Смена клинчатой перемычки на брусковую железобетонную Смена клинчатой перемычки на брусковую железобетонную разгрузочную</t>
  </si>
  <si>
    <t>ТЕРр53-19-2</t>
  </si>
  <si>
    <t>Смена клинчатой перемычки на брусковую железобетонную Смена клинчатой перемычки на брусковую железобетонную рядовую</t>
  </si>
  <si>
    <t>Раздел 19. Кладка отдельных участков стен из кирпича и заделка проемов кирпичом</t>
  </si>
  <si>
    <t>ТЕРр53-20-1</t>
  </si>
  <si>
    <t>Кладка отдельных участков из кирпича Кладка отдельных участков из кирпича наружных простых стен</t>
  </si>
  <si>
    <t>ТЕРр53-20-2</t>
  </si>
  <si>
    <t>Кладка отдельных участков из кирпича Кладка отдельных участков из кирпича наружных стен средней сложности</t>
  </si>
  <si>
    <t>ТЕРр53-20-3</t>
  </si>
  <si>
    <t>Кладка отдельных участков из кирпича Кладка отдельных участков из кирпича наружных сложных стен</t>
  </si>
  <si>
    <t>ТЕРр53-20-4</t>
  </si>
  <si>
    <t>Кладка отдельных участков из кирпича Кладка отдельных участков из кирпича внутренних стен</t>
  </si>
  <si>
    <t>Раздел 20. Ремонт и восстановление герметизации стыков наружных стеновых панелей и расшивка швов стеновых панелей и панелей перекрытий</t>
  </si>
  <si>
    <t>ТЕРр53-21-1</t>
  </si>
  <si>
    <t>Ремонт и восстановление герметизации горизонтальных и вертикальных стыков стеновых панелей прокладками на клее в один ряд</t>
  </si>
  <si>
    <t>ТЕРр53-21-2</t>
  </si>
  <si>
    <t>Ремонт и восстановление герметизации стеновых панелей Ремонт и восстановление герметизации стеновых панелей минераловатными пакетами, стык горизонтальный</t>
  </si>
  <si>
    <t>ТЕРр53-21-3</t>
  </si>
  <si>
    <t>Ремонт и восстановление герметизации стеновых панелей Ремонт и восстановление герметизации стеновых панелей минераловатными пакетами, стык вертикальный</t>
  </si>
  <si>
    <t>ТЕРр53-21-4</t>
  </si>
  <si>
    <t>Ремонт и восстановление герметизации стеновых панелей Ремонт и восстановление герметизации стеновых панелей пенополистиролом, стык горизонтальный</t>
  </si>
  <si>
    <t>ТЕРр53-21-5</t>
  </si>
  <si>
    <t>Ремонт и восстановление герметизации стеновых панелей Ремонт и восстановление герметизации стеновых панелей пенополистиролом, стык вертикальный</t>
  </si>
  <si>
    <t>ТЕРр53-21-6</t>
  </si>
  <si>
    <t>Ремонт и восстановление герметизации горизонтальных и вертикальных стыков стеновых панелей мастикой Ремонт и восстановление герметизации горизонтальных и вертикальных стыков стеновых панелей мастикой вулканизирующейся тиоколовой или монтажной пеной типа «Makroflex», «Soudal», «Neo Flex», «Chemlux», «Paso» и т.п.</t>
  </si>
  <si>
    <t>ТЕРр53-21-7</t>
  </si>
  <si>
    <t>Ремонт и восстановление герметизации горизонтальных и вертикальных стыков стеновых панелей мастикой Ремонт и восстановление герметизации горизонтальных и вертикальных стыков стеновых панелей мастикой герметизирующей нетвердеющей или силиконовыми и акриловыми герметиками</t>
  </si>
  <si>
    <t>ТЕРр53-21-8</t>
  </si>
  <si>
    <t>Ремонт и восстановление герметизации коробок окон и балконных дверей мастикой Ремонт и восстановление герметизации коробок окон и балконных дверей мастикой вулканизирующейся тиоколовой или монтажной пеной типа «Makroflex», «Soudal», «Neo Flex», «Chemlux», «Paso» и т.п.</t>
  </si>
  <si>
    <t>ТЕРр53-21-9</t>
  </si>
  <si>
    <t>Ремонт и восстановление герметизации коробок окон и балконных дверей мастикой Ремонт и восстановление герметизации коробок окон и балконных дверей мастикой герметизирующей нетвердеющей или силиконовыми и акриловыми герметиками</t>
  </si>
  <si>
    <t>ТЕРр53-21-10</t>
  </si>
  <si>
    <t>Ремонт и восстановление герметизации коробок окон и балконных дверей мастикой Устройство водоотбойной ленты вертикальных стыков</t>
  </si>
  <si>
    <t>ТЕРр53-21-11</t>
  </si>
  <si>
    <t>Ремонт и восстановление герметизации коробок окон и балконных дверей мастикой Устройство водоотводящего фартука вертикальных стыков</t>
  </si>
  <si>
    <t>ТЕРр53-21-12</t>
  </si>
  <si>
    <t>Восстановление солнцезащиты Восстановление солнцезащиты полимерцементным составом</t>
  </si>
  <si>
    <t>ТЕРр53-21-13</t>
  </si>
  <si>
    <t>Восстановление солнцезащиты Восстановление солнцезащиты красками ПХВ (бутадионстирольными или кумаронокаучуковыми)</t>
  </si>
  <si>
    <t>ТЕРр53-21-14</t>
  </si>
  <si>
    <t>Восстановление солнцезащиты Устройство чеканки и расшивка швов цокольных панелей с внутренней стороны раствором</t>
  </si>
  <si>
    <t>ТЕРр53-21-15</t>
  </si>
  <si>
    <t>Восстановление солнцезащиты Устройство промазки и расшивка швов панелей перекрытий раствором снизу</t>
  </si>
  <si>
    <t>ТЕРр53-21-16</t>
  </si>
  <si>
    <t>Ремонт и восстановление стыков, облицованных полиэтиленовыми полосами, на поверхностях Ремонт и восстановление стыков, облицованных полиэтиленовыми полосами, на поверхностях горизонтальных</t>
  </si>
  <si>
    <t>ТЕРр53-21-17</t>
  </si>
  <si>
    <t>Ремонт и восстановление стыков, облицованных полиэтиленовыми полосами, на поверхностях Ремонт и восстановление стыков, облицованных полиэтиленовыми полосами, на поверхностях вертикальных</t>
  </si>
  <si>
    <t>ТЕРр53-21-18</t>
  </si>
  <si>
    <t>Ремонт и восстановление стыков, облицованных полиэтиленовыми полосами, на поверхностях Ремонт и восстановление стыков, облицованных полиэтиленовыми полосами, на поверхностях потолочных</t>
  </si>
  <si>
    <t>ТЕРр53-21-19</t>
  </si>
  <si>
    <t>Ремонт и восстановление изоляции шахт лифтов Ремонт и восстановление изоляции шахт лифтов монтажной пеной типа «Makroflex», «Soudal», «Neo Flex», «Chemlux», «Paso» и т.п.</t>
  </si>
  <si>
    <t>ТЕРр53-21-20</t>
  </si>
  <si>
    <t>Ремонт и восстановление изоляции шахт лифтов Ремонт и восстановление изоляции шахт лифтов прокладками ПРП в 2 слоя</t>
  </si>
  <si>
    <t>ТЕРр53-21-21</t>
  </si>
  <si>
    <t>Ремонт и восстановление уплотнения стыков прокладками ПРП в 1 ряд в стенах, оконных, дверных и балконных блоках Ремонт и восстановление уплотнения стыков прокладками ПРП в 1 ряд в стенах, оконных, дверных и балконных блоках насухо</t>
  </si>
  <si>
    <t>ТЕРр53-21-22</t>
  </si>
  <si>
    <t>Ремонт и восстановление уплотнения стыков прокладками ПРП в 1 ряд в стенах, оконных, дверных и балконных блоках Ремонт и восстановление уплотнения стыков прокладками ПРП в 1 ряд в стенах, оконных, дверных и балконных блоках на мастике</t>
  </si>
  <si>
    <t>ТЕРр53-21-23</t>
  </si>
  <si>
    <t>Ремонт и восстановление герметизации стыковшириной панельного шва 30 мм наружных стеновых панелей с применением Ремонт и восстановление герметизации стыковшириной панельного шва 30 мм наружных стеновых панелей с применением навесных люлек бутилкаучуковыми и нетвердеющими мастиками с установкой упругой прокладки</t>
  </si>
  <si>
    <t>ТЕРр53-21-24</t>
  </si>
  <si>
    <t>Ремонт и восстановление герметизации стыковшириной панельного шва 30 мм наружных стеновых панелей с применением Ремонт и восстановление герметизации стыковшириной панельного шва 30 мм наружных стеновых панелей с применением канатного метода отверждающими мастиками или герметиками без установки упругой прокладки</t>
  </si>
  <si>
    <t>ТЕРр53-21-25</t>
  </si>
  <si>
    <t>Ремонт и восстановление герметизации стыковшириной панельного шва 30 мм наружных стеновых панелей с применением Ремонт и восстановление герметизации стыковшириной панельного шва 30 мм наружных стеновых панелей с применением канатного метода отверждающими мастиками или герметиками с установкой упругой прокладки</t>
  </si>
  <si>
    <t>ТЕРр53-21-26</t>
  </si>
  <si>
    <t>Ремонт и восстановление герметизации стыковшириной панельного шва 30 мм наружных стеновых панелей с применением Ремонт и восстановление герметизации стыковшириной панельного шва 30 мм наружных стеновых панелей с применением автогидроподъемника отверждающими мастиками или герметиками без установки упругой прокладки</t>
  </si>
  <si>
    <t>ТЕРр53-21-27</t>
  </si>
  <si>
    <t>Ремонт и восстановление герметизации стыковшириной панельного шва 30 мм наружных стеновых панелей с применением Ремонт и восстановление герметизации стыковшириной панельного шва 30 мм наружных стеновых панелей с применением автогидроподъемника отверждающими мастиками или герметиками с установкой упругой прокладки</t>
  </si>
  <si>
    <t>ТЕРр53-21-28</t>
  </si>
  <si>
    <t>Ремонт и восстановление герметизации стыковшириной панельного шва 30 мм наружных стеновых панелей с применением Ремонт и восстановление герметизации стыковшириной панельного шва 30 мм наружных стеновых панелей с применением наружных инвентарных лесов отверждающими мастиками или герметиками без установки упругой прокладки</t>
  </si>
  <si>
    <t>ТЕРр53-21-29</t>
  </si>
  <si>
    <t>Ремонт и восстановление герметизации стыковшириной панельного шва 30 мм наружных стеновых панелей с применением Ремонт и восстановление герметизации стыковшириной панельного шва 30 мм наружных стеновых панелей с применением наружных инвентарных лесов отверждающими мастиками или герметиками с установкой упругой прокладки</t>
  </si>
  <si>
    <t>ТЕРр53-21-30</t>
  </si>
  <si>
    <t>Ремонт и восстановление герметизации стыковшириной панельного шва 30 мм наружных стеновых панелей с применением Ремонт и восстановление герметизации стыковшириной панельного шва 30 мм наружных стеновых панелей с применением навесных люлек отверждающими мастиками или герметиками без установки упругой прокладки</t>
  </si>
  <si>
    <t>ТЕРр53-21-31</t>
  </si>
  <si>
    <t>Ремонт и восстановление герметизации стыковшириной панельного шва 30 мм наружных стеновых панелей с применением Ремонт и восстановление герметизации стыковшириной панельного шва 30 мм наружных стеновых панелей с применением навесных люлек отверждающими мастиками или герметиками с установкой упругой прокладки</t>
  </si>
  <si>
    <t>ТЕРр53-21-32</t>
  </si>
  <si>
    <t>При изменении ширины панельного шва на каждые 10 мм добавлять к расценке При изменении ширины панельного шва на каждые 10 мм добавлять к расценке 53-21-24</t>
  </si>
  <si>
    <t>ТЕРр53-21-33</t>
  </si>
  <si>
    <t>При изменении ширины панельного шва на каждые 10 мм добавлять к расценке При изменении ширины панельного шва на каждые 10 мм добавлять к расценке 53-21-25</t>
  </si>
  <si>
    <t>ТЕРр53-21-34</t>
  </si>
  <si>
    <t>При изменении ширины панельного шва на каждые 10 мм добавлять к расценке При изменении ширины панельного шва на каждые 10 мм добавлять к расценке 53-21-26</t>
  </si>
  <si>
    <t>ТЕРр53-21-35</t>
  </si>
  <si>
    <t>При изменении ширины панельного шва на каждые 10 мм добавлять к расценке При изменении ширины панельного шва на каждые 10 мм добавлять к расценке 53-21-27</t>
  </si>
  <si>
    <t>ТЕРр53-21-36</t>
  </si>
  <si>
    <t>При изменении ширины панельного шва на каждые 10 мм добавлять к расценке При изменении ширины панельного шва на каждые 10 мм добавлять к расценке 53-21-28</t>
  </si>
  <si>
    <t>ТЕРр53-21-37</t>
  </si>
  <si>
    <t>При изменении ширины панельного шва на каждые 10 мм добавлять к расценке При изменении ширины панельного шва на каждые 10 мм добавлять к расценке 53-21-29</t>
  </si>
  <si>
    <t>ТЕРр53-21-38</t>
  </si>
  <si>
    <t>При изменении ширины панельного шва на каждые 10 мм добавлять к расценке При изменении ширины панельного шва на каждые 10 мм добавлять к расценке 53-21-30</t>
  </si>
  <si>
    <t>ТЕРр53-21-39</t>
  </si>
  <si>
    <t>При изменении ширины панельного шва на каждые 10 мм добавлять к расценке При изменении ширины панельного шва на каждые 10 мм добавлять к расценке 53-21-31</t>
  </si>
  <si>
    <t>ТЕРр53-21-40</t>
  </si>
  <si>
    <t>При изменении ширины панельного шва на каждые 10 мм добавлять к расценке Ремонт и восстановление герметизации стыков наружных стеновых панелей прокладками "Вилатерм", монтажной пеной (типа "Makroflex", "Soudal", "Neo Flex", "Chemlux", "Paso" и т.п.) и мастикой вулканизирующейся</t>
  </si>
  <si>
    <t>Раздел 21. Временная разгрузка каменных конструкций деревянными стойками из бревен</t>
  </si>
  <si>
    <t>ТЕРр53-22-1</t>
  </si>
  <si>
    <t>Временная разгрузка каменных конструкций деревянными стойками из бревен</t>
  </si>
  <si>
    <t>Раздел 22. Перекладка карнизов</t>
  </si>
  <si>
    <t>ТЕРр53-23-1</t>
  </si>
  <si>
    <t>Перекладка кирпичного карниза при высоте (в рядах) Перекладка кирпичного карниза при высоте (в рядах) в 4 кирпича</t>
  </si>
  <si>
    <t>ТЕРр53-23-2</t>
  </si>
  <si>
    <t>Перекладка кирпичного карниза при высоте (в рядах) Перекладка кирпичного карниза при высоте (в рядах) в 6 кирпичей</t>
  </si>
  <si>
    <t>ТЕРр53-23-3</t>
  </si>
  <si>
    <t>Перекладка кирпичного карниза при высоте (в рядах) Замена кирпичного карниза на сборный железобетонный</t>
  </si>
  <si>
    <t>Раздел 23. Устройство горизонтальной гидроизоляции кирпичных стен ремонтируемых зданий методом инъецирования</t>
  </si>
  <si>
    <t>ТЕРр53-24-1</t>
  </si>
  <si>
    <t>Устройство горизонтальной гидроизоляции кирпичных стен ремонтируемых зданий методом инъецирования при толщине кладки стены Устройство горизонтальной гидроизоляции кирпичных стен ремонтируемых зданий методом инъецирования при толщине кладки стены в 1 кирпич</t>
  </si>
  <si>
    <t>ТЕРр53-24-2</t>
  </si>
  <si>
    <t>Устройство горизонтальной гидроизоляции кирпичных стен ремонтируемых зданий методом инъецирования при толщине кладки стены Устройство горизонтальной гидроизоляции кирпичных стен ремонтируемых зданий методом инъецирования при толщине кладки стены в 1,5 кирпича</t>
  </si>
  <si>
    <t>ТЕРр53-24-3</t>
  </si>
  <si>
    <t>Устройство горизонтальной гидроизоляции кирпичных стен ремонтируемых зданий методом инъецирования при толщине кладки стены Устройство горизонтальной гидроизоляции кирпичных стен ремонтируемых зданий методом инъецирования при толщине кладки стены в 2 кирпича</t>
  </si>
  <si>
    <t>ТЕРр53-24-4</t>
  </si>
  <si>
    <t>Устройство горизонтальной гидроизоляции кирпичных стен ремонтируемых зданий методом инъецирования при толщине кладки стены Устройство горизонтальной гидроизоляции кирпичных стен ремонтируемых зданий методом инъецирования при толщине кладки стены в 2,5 кирпича</t>
  </si>
  <si>
    <t>ТЕРр53-24-5</t>
  </si>
  <si>
    <t>Устройство горизонтальной гидроизоляции кирпичных стен ремонтируемых зданий методом инъецирования при толщине кладки стены Устройство горизонтальной гидроизоляции кирпичных стен ремонтируемых зданий методом инъецирования при толщине кладки стены в 3 кирпича</t>
  </si>
  <si>
    <t>ТЕРр53-24-6</t>
  </si>
  <si>
    <t>Устройство горизонтальной гидроизоляции кирпичных стен ремонтируемых зданий методом инъецирования при толщине кладки стены Устройство горизонтальной гидроизоляции кирпичных стен ремонтируемых зданий методом инъецирования при толщине кладки стены в 4 кирпича</t>
  </si>
  <si>
    <t>Раздел 24. Устройство металлических перемычек в стенах существующих зданий</t>
  </si>
  <si>
    <t>ТЕРр53-25-1</t>
  </si>
  <si>
    <t>Устройство металлических перемычек в стенах существующих зданий</t>
  </si>
  <si>
    <t>ТЕРр-2001-54 Перекрытия</t>
  </si>
  <si>
    <t>Раздел 1. Разборка перекрытий по стальным балкам с междубалочным заполнением из бетонных сводиков</t>
  </si>
  <si>
    <t>ТЕРр54-1-1</t>
  </si>
  <si>
    <t>Разборка перекрытий по стальным балкам с междубалочным заполнением из бетонных сводиков</t>
  </si>
  <si>
    <t>Раздел 2. Разборка стальных балок перекрытий</t>
  </si>
  <si>
    <t>ТЕРр54-2-1</t>
  </si>
  <si>
    <t>Разборка стальных балок перекрытий</t>
  </si>
  <si>
    <t>Раздел 3. Разборка подшивки потолков</t>
  </si>
  <si>
    <t>ТЕРр54-3-1</t>
  </si>
  <si>
    <t>Разборка подшивки потолков Разборка подшивки потолков чистой из строганных досок</t>
  </si>
  <si>
    <t>ТЕРр54-3-2</t>
  </si>
  <si>
    <t>Разборка подшивки потолков Разборка подшивки потолков чистой из фанеры</t>
  </si>
  <si>
    <t>ТЕРр54-3-3</t>
  </si>
  <si>
    <t>Разборка подшивки потолков Разборка подшивки потолков оштукатуренной</t>
  </si>
  <si>
    <t>Раздел 4. Ремонт деревянных балок</t>
  </si>
  <si>
    <t>ТЕРр54-4-1</t>
  </si>
  <si>
    <t>Ремонт деревянных балок Ремонт деревянных балок с заменой концов</t>
  </si>
  <si>
    <t>ТЕРр54-4-2</t>
  </si>
  <si>
    <t>Ремонт деревянных балок Ремонт деревянных балок с заменой черепных брусков</t>
  </si>
  <si>
    <t>ТЕРр54-4-3</t>
  </si>
  <si>
    <t>Ремонт деревянных балок Ремонт деревянных балок нашивкой досок</t>
  </si>
  <si>
    <t>Раздел 5. Ремонт деревянных перекрытий со сменой подборов</t>
  </si>
  <si>
    <t>ТЕРр54-5-1</t>
  </si>
  <si>
    <t>Ремонт деревянных перекрытий со сменой подборов Ремонт деревянных перекрытий со сменой подборов из досок</t>
  </si>
  <si>
    <t>ТЕРр54-5-2</t>
  </si>
  <si>
    <t>Ремонт деревянных перекрытий со сменой подборов Ремонт деревянных перекрытий со сменой подборов из горбыля, пластин неоштукатуренных</t>
  </si>
  <si>
    <t>ТЕРр54-5-3</t>
  </si>
  <si>
    <t>Ремонт деревянных перекрытий со сменой подборов Ремонт деревянных перекрытий со сменой подборов из горбыля, пластин оштукатуренных</t>
  </si>
  <si>
    <t>ТЕРр54-5-4</t>
  </si>
  <si>
    <t>Ремонт деревянных перекрытий со сменой подборов Ремонт деревянных перекрытий со сменой подборов из щитов</t>
  </si>
  <si>
    <t>Раздел 6. Врубка деревянного ригеля между балками</t>
  </si>
  <si>
    <t>ТЕРр54-6-1</t>
  </si>
  <si>
    <t>Врубка деревянного ригеля между балками Врубка деревянного ригеля между балками при разобранной подшивке</t>
  </si>
  <si>
    <t>ТЕРр54-6-2</t>
  </si>
  <si>
    <t>Врубка деревянного ригеля между балками Врубка деревянного ригеля между балками при неразобранной подшивке</t>
  </si>
  <si>
    <t>Раздел 7. Смена засыпки перекрытия</t>
  </si>
  <si>
    <t>ТЕРр54-7-1</t>
  </si>
  <si>
    <t>Смена засыпки перекрытия Смена засыпки перекрытия с укладкой толя</t>
  </si>
  <si>
    <t>ТЕРр54-7-2</t>
  </si>
  <si>
    <t>Смена засыпки перекрытия Смена засыпки перекрытия со смазкой глиняным раствором</t>
  </si>
  <si>
    <t>Раздел 8. Укладка металлических балок</t>
  </si>
  <si>
    <t>ТЕРр54-8-1</t>
  </si>
  <si>
    <t>Укладка металлических балок в перекрытиях Укладка металлических балок в перекрытиях междуэтажных</t>
  </si>
  <si>
    <t>ТЕРр54-8-2</t>
  </si>
  <si>
    <t>Укладка металлических балок в перекрытиях Укладка металлических балок в перекрытиях чердачных</t>
  </si>
  <si>
    <t>Раздел 9. Укладка плит перекрытий площадью до 0,8 м2 с заделкой швов</t>
  </si>
  <si>
    <t>ТЕРр54-9-1</t>
  </si>
  <si>
    <t>Укладка плит перекрытий площадью до 0,8 м2 с заделкой швов</t>
  </si>
  <si>
    <t>Раздел 10. Установка деревянной стойки под балки или прогоны</t>
  </si>
  <si>
    <t>ТЕРр54-10-1</t>
  </si>
  <si>
    <t>Установка деревянной стойки под балки или прогоны</t>
  </si>
  <si>
    <t>Раздел 11. Установка металлических анкеров на концы деревянных балок</t>
  </si>
  <si>
    <t>ТЕРр54-11-1</t>
  </si>
  <si>
    <t>Установка металлических анкеров на концы деревянных балок</t>
  </si>
  <si>
    <t>Раздел 12. Укрепление существующей подшивки потолка</t>
  </si>
  <si>
    <t>ТЕРр54-12-1</t>
  </si>
  <si>
    <t>Укрепление существующей подшивки потолка</t>
  </si>
  <si>
    <t>Раздел 13. Устранение просадки конца балки на опоре</t>
  </si>
  <si>
    <t>ТЕРр54-13-1</t>
  </si>
  <si>
    <t>Устранение просадки конца балки на опоре</t>
  </si>
  <si>
    <t>Раздел 14. Укрепление концов деревянных балок</t>
  </si>
  <si>
    <t>ТЕРр54-14-1</t>
  </si>
  <si>
    <t>Укрепление концов деревянных балок Укрепление концов деревянных балок у каменной стены при помощи подбалки из бруса сверху или снизу</t>
  </si>
  <si>
    <t>ТЕРр54-14-2</t>
  </si>
  <si>
    <t>Укрепление концов деревянных балок Укрепление концов деревянных балок у каменной стены при помощи коротыша, заделываемого в стену</t>
  </si>
  <si>
    <t>ТЕРр54-14-3</t>
  </si>
  <si>
    <t>Укрепление концов деревянных балок Укрепление концов деревянных балок у рубленой стены при помощи коротыша на болтах к стене</t>
  </si>
  <si>
    <t>Раздел 15. Укладка сборных железобетонных настилов перекрытия на существующие каменные стены</t>
  </si>
  <si>
    <t>ТЕРр54-15-1</t>
  </si>
  <si>
    <t>Укладка сборных железобетонных настилов перекрытия на существующие каменные стены</t>
  </si>
  <si>
    <t>ТЕРр-2001-55 Перегородки</t>
  </si>
  <si>
    <t>Раздел 1. Смена или переборка оштукатуренных перегородок из досок</t>
  </si>
  <si>
    <t>ТЕРр55-1-1</t>
  </si>
  <si>
    <t>Смена или переборка оштукатуренных перегородок из досок, забранных в обвязки, с добавлением новых досок Смена или переборка оштукатуренных перегородок из досок, забранных в обвязки, с добавлением новых досок до 10%</t>
  </si>
  <si>
    <t>ТЕРр55-1-2</t>
  </si>
  <si>
    <t>Смена или переборка оштукатуренных перегородок из досок, забранных в обвязки, с добавлением новых досок Смена или переборка оштукатуренных перегородок из досок, забранных в обвязки, с добавлением новых досок до 25%</t>
  </si>
  <si>
    <t>ТЕРр55-1-3</t>
  </si>
  <si>
    <t>Смена или переборка оштукатуренных перегородок из досок, забранных в обвязки, с добавлением новых досок Смена или переборка оштукатуренных перегородок из досок, забранных в обвязки, с добавлением новых досок до 50%</t>
  </si>
  <si>
    <t>ТЕРр55-1-4</t>
  </si>
  <si>
    <t>Смена или переборка оштукатуренных каркасно-обшивных перегородок без засыпки с добавлением новых досок Смена или переборка оштукатуренных каркасно-обшивных перегородок без засыпки с добавлением новых досок до 10%</t>
  </si>
  <si>
    <t>ТЕРр55-1-5</t>
  </si>
  <si>
    <t>Смена или переборка оштукатуренных каркасно-обшивных перегородок без засыпки с добавлением новых досок Смена или переборка оштукатуренных каркасно-обшивных перегородок без засыпки с добавлением новых досок до 25%</t>
  </si>
  <si>
    <t>ТЕРр55-1-6</t>
  </si>
  <si>
    <t>Смена или переборка оштукатуренных каркасно-обшивных перегородок без засыпки с добавлением новых досок Смена или переборка оштукатуренных каркасно-обшивных перегородок без засыпки с добавлением новых досок до 50%</t>
  </si>
  <si>
    <t>Раздел 2. Перестановка филенчатых перегородок</t>
  </si>
  <si>
    <t>ТЕРр55-2-1</t>
  </si>
  <si>
    <t>Перестановка филенчатых перегородок</t>
  </si>
  <si>
    <t>Раздел 3. Смена отдельных участков перегородок из стеклоблоков</t>
  </si>
  <si>
    <t>ТЕРр55-3-1</t>
  </si>
  <si>
    <t>Смена отдельных участков перегородок из стеклоблоков</t>
  </si>
  <si>
    <t>Раздел 4. Установка перегородок из гипсовых пазогребневых плит по технологии «Knauf»</t>
  </si>
  <si>
    <t>ТЕРр55-4-1</t>
  </si>
  <si>
    <t>Установка перегородок из гипсовых пазогребневых плит по технологии «Knauf» Установка перегородок из гипсовых пазогребневых плит по технологии «Knauf» в 1 слой при высоте этажа до 4 м</t>
  </si>
  <si>
    <t>ТЕРр55-4-2</t>
  </si>
  <si>
    <t>Установка перегородок из гипсовых пазогребневых плит по технологии «Knauf» Установка перегородок из гипсовых пазогребневых плит по технологии «Knauf» в 1 слой при высоте этажа свыше 4 м</t>
  </si>
  <si>
    <t>ТЕРр55-4-3</t>
  </si>
  <si>
    <t>Установка перегородок из гипсовых пазогребневых плит по технологии «Knauf» Установка перегородок из гипсовых пазогребневых плит по технологии «Knauf» в 2 слоя при высоте этажа до 4 м</t>
  </si>
  <si>
    <t>ТЕРр55-4-4</t>
  </si>
  <si>
    <t>Установка перегородок из гипсовых пазогребневых плит по технологии «Knauf» Установка перегородок из гипсовых пазогребневых плит по технологии «Knauf» в 2 слоя при высоте этажа свыше 4 м</t>
  </si>
  <si>
    <t>Раздел 5. Разборка кирпичных перегородок на отдельные кирпичи</t>
  </si>
  <si>
    <t>ТЕРр55-5-1</t>
  </si>
  <si>
    <t>Разборка кирпичных перегородок на отдельные кирпичи</t>
  </si>
  <si>
    <t>Раздел 6. Пробивка проемов в перегородках со сплошным выравниванием откосов</t>
  </si>
  <si>
    <t>ТЕРр55-6-1</t>
  </si>
  <si>
    <t>Пробивка проемов со сплошным выравниванием откосов в перегородках Пробивка проемов со сплошным выравниванием откосов в перегородках железобетонных</t>
  </si>
  <si>
    <t>ТЕРр55-6-2</t>
  </si>
  <si>
    <t>Пробивка проемов со сплошным выравниванием откосов в перегородках Пробивка проемов со сплошным выравниванием откосов в перегородках кирпичных</t>
  </si>
  <si>
    <t>Раздел 7. Заделка щелей в верхней части перегородок</t>
  </si>
  <si>
    <t>ТЕРр55-7-1</t>
  </si>
  <si>
    <t>Заделка щелей в верхней части перегородок</t>
  </si>
  <si>
    <t>ТЕРр-2001-56 Проемы</t>
  </si>
  <si>
    <t>Раздел 1. Демонтаж оконных коробок</t>
  </si>
  <si>
    <t>ТЕРр56-1-1</t>
  </si>
  <si>
    <t>Демонтаж оконных коробок Демонтаж оконных коробок в каменных стенах с отбивкой штукатурки в откосах</t>
  </si>
  <si>
    <t>ТЕРр56-1-2</t>
  </si>
  <si>
    <t>Демонтаж оконных коробок Демонтаж оконных коробок в каменных стенах с выломкой четвертей в кладке</t>
  </si>
  <si>
    <t>ТЕРр56-1-3</t>
  </si>
  <si>
    <t>Демонтаж оконных коробок Демонтаж оконных коробок в рубленых стенах</t>
  </si>
  <si>
    <t>Раздел 2. Снятие оконных переплетов</t>
  </si>
  <si>
    <t>ТЕРр56-2-1</t>
  </si>
  <si>
    <t>Снятие оконных переплетов Снятие оконных переплетов неостекленных</t>
  </si>
  <si>
    <t>ТЕРр56-2-2</t>
  </si>
  <si>
    <t>Снятие оконных переплетов Снятие оконных переплетов остекленных</t>
  </si>
  <si>
    <t>Раздел 3. Снятие подоконных досок</t>
  </si>
  <si>
    <t>ТЕРр56-3-1</t>
  </si>
  <si>
    <t>Снятие подоконных досок Снятие подоконных досок бетонных и мозаичных</t>
  </si>
  <si>
    <t>ТЕРр56-3-2</t>
  </si>
  <si>
    <t>Снятие подоконных досок Снятие подоконных досок деревянных в каменных зданиях</t>
  </si>
  <si>
    <t>ТЕРр56-3-3</t>
  </si>
  <si>
    <t>Снятие подоконных досок Снятие подоконных досок деревянных в деревянных зданиях</t>
  </si>
  <si>
    <t>Раздел 4. Ремонт оконных коробок и колод</t>
  </si>
  <si>
    <t>ТЕРр56-4-1</t>
  </si>
  <si>
    <t>Ремонт оконных коробок Ремонт оконных коробок в каменных стенах при одном переплете</t>
  </si>
  <si>
    <t>ТЕРр56-4-2</t>
  </si>
  <si>
    <t>Ремонт оконных коробок Ремонт оконных коробок в каменных стенах при двух переплетах</t>
  </si>
  <si>
    <t>ТЕРр56-4-3</t>
  </si>
  <si>
    <t>Ремонт оконных коробок Ремонт оконных коробок в рубленых и брусчатых стенах</t>
  </si>
  <si>
    <t>Раздел 5. Ремонт оконных переплетов</t>
  </si>
  <si>
    <t>ТЕРр56-5-1</t>
  </si>
  <si>
    <t>Ремонт оконных переплетов с заменой брусков Ремонт оконных переплетов с заменой брусков из профилированных заготовок</t>
  </si>
  <si>
    <t>ТЕРр56-5-2</t>
  </si>
  <si>
    <t>Ремонт оконных переплетов с заменой брусков Ремонт оконных переплетов с заменой брусков с изготовлением элементов по размеру и профилю</t>
  </si>
  <si>
    <t>Раздел 6. Ремонт форточек</t>
  </si>
  <si>
    <t>ТЕРр56-6-1</t>
  </si>
  <si>
    <t>Ремонт форточек</t>
  </si>
  <si>
    <t>Раздел 7. Устройство форточек в оконных переплетах</t>
  </si>
  <si>
    <t>ТЕРр56-7-1</t>
  </si>
  <si>
    <t>Устройство форточек в оконных переплетах Устройство форточек в оконных переплетах остекленных спаренных</t>
  </si>
  <si>
    <t>ТЕРр56-7-2</t>
  </si>
  <si>
    <t>Устройство форточек в оконных переплетах Устройство форточек в оконных переплетах остекленных створных</t>
  </si>
  <si>
    <t>ТЕРр56-7-3</t>
  </si>
  <si>
    <t>Устройство форточек в оконных переплетах Устройство форточек в оконных переплетах неостекленных</t>
  </si>
  <si>
    <t>Раздел 8. Установка неостекленных оконных переплетов в готовые коробки</t>
  </si>
  <si>
    <t>ТЕРр56-8-1</t>
  </si>
  <si>
    <t>Установка неостекленных оконных переплетов Установка неостекленных оконных переплетов створных</t>
  </si>
  <si>
    <t>ТЕРр56-8-2</t>
  </si>
  <si>
    <t>Установка неостекленных оконных переплетов Установка неостекленных оконных переплетов глухих</t>
  </si>
  <si>
    <t>ТЕРр56-8-3</t>
  </si>
  <si>
    <t>Установка неостекленных оконных переплетов Установка неостекленных оконных переплетов форточек</t>
  </si>
  <si>
    <t>Раздел 9. Демонтаж дверных коробок</t>
  </si>
  <si>
    <t>ТЕРр56-9-1</t>
  </si>
  <si>
    <t>Демонтаж дверных коробок Демонтаж дверных коробок в каменных стенах с отбивкой штукатурки в откосах</t>
  </si>
  <si>
    <t>ТЕРр56-9-2</t>
  </si>
  <si>
    <t>Демонтаж дверных коробок Демонтаж дверных коробок в каменных стенах с выломкой четвертей в кладке</t>
  </si>
  <si>
    <t>ТЕРр56-9-3</t>
  </si>
  <si>
    <t>Демонтаж дверных коробок Демонтаж дверных коробок в деревянных стенах рубленных</t>
  </si>
  <si>
    <t>ТЕРр56-9-4</t>
  </si>
  <si>
    <t>Демонтаж дверных коробок Демонтаж дверных коробок в деревянных стенах каркасных и в перегородках</t>
  </si>
  <si>
    <t>Раздел 10. Снятие дверных полотен</t>
  </si>
  <si>
    <t>ТЕРр56-10-1</t>
  </si>
  <si>
    <t>Снятие дверных полотен</t>
  </si>
  <si>
    <t>Раздел 11. Снятие наличников</t>
  </si>
  <si>
    <t>ТЕРр56-11-1</t>
  </si>
  <si>
    <t>Снятие наличников</t>
  </si>
  <si>
    <t>Раздел 12. Смена дверных и оконных приборов</t>
  </si>
  <si>
    <t>ТЕРр56-12-1</t>
  </si>
  <si>
    <t>Смена дверных приборов Смена дверных приборов петли</t>
  </si>
  <si>
    <t>ТЕРр56-12-2</t>
  </si>
  <si>
    <t>Смена дверных приборов Смена дверных приборов шпингалеты</t>
  </si>
  <si>
    <t>ТЕРр56-12-3</t>
  </si>
  <si>
    <t>Смена дверных приборов Смена дверных приборов ручки-скобы</t>
  </si>
  <si>
    <t>ТЕРр56-12-4</t>
  </si>
  <si>
    <t>Смена дверных приборов Смена дверных приборов ручки-кнопки</t>
  </si>
  <si>
    <t>ТЕРр56-12-5</t>
  </si>
  <si>
    <t>Смена дверных приборов Смена дверных приборов замки врезные</t>
  </si>
  <si>
    <t>ТЕРр56-12-6</t>
  </si>
  <si>
    <t>Смена дверных приборов Смена дверных приборов замки накладные</t>
  </si>
  <si>
    <t>ТЕРр56-12-7</t>
  </si>
  <si>
    <t>Смена дверных приборов Смена дверных приборов пружины</t>
  </si>
  <si>
    <t>ТЕРр56-12-8</t>
  </si>
  <si>
    <t>Смена дверных приборов Смена дверных приборов задвижки</t>
  </si>
  <si>
    <t>ТЕРр56-12-9</t>
  </si>
  <si>
    <t>Смена дверных приборов Смена дверных приборов щеколды</t>
  </si>
  <si>
    <t>ТЕРр56-12-10</t>
  </si>
  <si>
    <t>Смена оконных приборов Смена оконных приборов петли</t>
  </si>
  <si>
    <t>ТЕРр56-12-11</t>
  </si>
  <si>
    <t>Смена оконных приборов Смена оконных приборов ручки</t>
  </si>
  <si>
    <t>ТЕРр56-12-12</t>
  </si>
  <si>
    <t>Смена оконных приборов Смена оконных приборов остановы</t>
  </si>
  <si>
    <t>ТЕРр56-12-13</t>
  </si>
  <si>
    <t>Смена оконных приборов Смена оконных приборов фрамужные приборы</t>
  </si>
  <si>
    <t>ТЕРр56-12-14</t>
  </si>
  <si>
    <t>Смена оконных приборов Смена оконных приборов петли форточные</t>
  </si>
  <si>
    <t>ТЕРр56-12-15</t>
  </si>
  <si>
    <t>Смена оконных приборов Смена оконных приборов завертки форточные</t>
  </si>
  <si>
    <t>ТЕРр56-12-16</t>
  </si>
  <si>
    <t>Смена оконных приборов Смена оконных приборов задвижки</t>
  </si>
  <si>
    <t>Раздел 13. Ремонт дверных коробок</t>
  </si>
  <si>
    <t>ТЕРр56-13-1</t>
  </si>
  <si>
    <t>Ремонт дверных коробок узких Ремонт дверных коробок узких в каменных стенах без снятия полотен</t>
  </si>
  <si>
    <t>ТЕРр56-13-2</t>
  </si>
  <si>
    <t>Ремонт дверных коробок узких Ремонт дверных коробок узких в каменных стенах со снятием полотен</t>
  </si>
  <si>
    <t>ТЕРр56-13-3</t>
  </si>
  <si>
    <t>Ремонт дверных коробок узких Ремонт дверных коробок узких в деревянных стенах без снятия полотен</t>
  </si>
  <si>
    <t>ТЕРр56-13-4</t>
  </si>
  <si>
    <t>Ремонт дверных коробок узких Ремонт дверных коробок узких в деревянных стенах со снятием полотен</t>
  </si>
  <si>
    <t>ТЕРр56-13-5</t>
  </si>
  <si>
    <t>Ремонт дверных коробок широких в каменных стенах Ремонт дверных коробок широких в каменных стенах без снятия полотен</t>
  </si>
  <si>
    <t>ТЕРр56-13-6</t>
  </si>
  <si>
    <t>Ремонт дверных коробок широких в каменных стенах Ремонт дверных коробок широких в каменных стенах со снятием полотен</t>
  </si>
  <si>
    <t>ТЕРр56-13-7</t>
  </si>
  <si>
    <t>Ремонт дверных коробок широких в каменных стенах Ремонт дверных коробок широких в каменных стенах выправка, укрепление и пристрожка четвертей</t>
  </si>
  <si>
    <t>Раздел 14. Перевязка дверных полотен</t>
  </si>
  <si>
    <t>ТЕРр56-14-1</t>
  </si>
  <si>
    <t>Перевязка дверного полотна с уменьшением размера Перевязка дверного полотна с уменьшением размера по высоте</t>
  </si>
  <si>
    <t>ТЕРр56-14-2</t>
  </si>
  <si>
    <t>Перевязка дверного полотна с уменьшением размера Перевязка дверного полотна с уменьшением размера по ширине</t>
  </si>
  <si>
    <t>ТЕРр56-14-3</t>
  </si>
  <si>
    <t>Перевязка дверного полотна с уменьшением размера Перевязка дверного полотна с уменьшением размера по высоте и ширине</t>
  </si>
  <si>
    <t>Раздел 15. Ремонт дверных полотен</t>
  </si>
  <si>
    <t>ТЕРр56-15-1</t>
  </si>
  <si>
    <t>Ремонт дверных полотен со сменой брусков обвязки Ремонт дверных полотен со сменой брусков обвязки горизонтальных на 2 сопряжения верхних</t>
  </si>
  <si>
    <t>ТЕРр56-15-2</t>
  </si>
  <si>
    <t>Ремонт дверных полотен со сменой брусков обвязки Ремонт дверных полотен со сменой брусков обвязки горизонтальных на 2 сопряжения нижних</t>
  </si>
  <si>
    <t>ТЕРр56-15-3</t>
  </si>
  <si>
    <t>Ремонт дверных полотен со сменой брусков обвязки Ремонт дверных полотен со сменой брусков обвязки вертикальных с числом сопряжений 2</t>
  </si>
  <si>
    <t>ТЕРр56-15-4</t>
  </si>
  <si>
    <t>Ремонт дверных полотен со сменой брусков обвязки Ремонт дверных полотен со сменой брусков обвязки вертикальных с числом сопряжений 3</t>
  </si>
  <si>
    <t>ТЕРр56-15-5</t>
  </si>
  <si>
    <t>Ремонт дверных полотен со сменой брусков обвязки Ремонт дверных полотен со сменой брусков обвязки вертикальных с числом сопряжений 4</t>
  </si>
  <si>
    <t>Раздел 16. Ремонт калевки дверных полотен</t>
  </si>
  <si>
    <t>ТЕРр56-16-1</t>
  </si>
  <si>
    <t>Ремонт калевки дверного полотна</t>
  </si>
  <si>
    <t>Раздел 17. Ремонт порогов</t>
  </si>
  <si>
    <t>ТЕРр56-17-1</t>
  </si>
  <si>
    <t>Ремонт порогов шириной Ремонт порогов шириной 100 мм</t>
  </si>
  <si>
    <t>ТЕРр56-17-2</t>
  </si>
  <si>
    <t>Ремонт порогов шириной Ремонт порогов шириной до 150 мм</t>
  </si>
  <si>
    <t>Раздел 18. Укрепление оконных и дверных коробок</t>
  </si>
  <si>
    <t>ТЕРр56-18-1</t>
  </si>
  <si>
    <t>Укрепление оконных и дверных коробок Укрепление оконных и дверных коробок с конопаткой</t>
  </si>
  <si>
    <t>ТЕРр56-18-2</t>
  </si>
  <si>
    <t>Укрепление оконных и дверных коробок Укрепление оконных и дверных коробок без конопатки</t>
  </si>
  <si>
    <t>Раздел 19. Обивка дверей дерматином</t>
  </si>
  <si>
    <t>ТЕРр56-19-1</t>
  </si>
  <si>
    <t>Обивка дверей дерматином</t>
  </si>
  <si>
    <t>Раздел 20. Ремонт ворот и калиток</t>
  </si>
  <si>
    <t>ТЕРр56-20-1</t>
  </si>
  <si>
    <t>Ремонт калиток</t>
  </si>
  <si>
    <t>ТЕРр56-20-2</t>
  </si>
  <si>
    <t>Ремонт ворот</t>
  </si>
  <si>
    <t>Раздел 21. Установка дверных полотен</t>
  </si>
  <si>
    <t>ТЕРр56-21-1</t>
  </si>
  <si>
    <t>Установка дверных полотен Установка дверных полотен наружных кроме балконных</t>
  </si>
  <si>
    <t>ТЕРр56-21-2</t>
  </si>
  <si>
    <t>Установка дверных полотен Установка дверных полотен наружных балконных спаренных</t>
  </si>
  <si>
    <t>ТЕРр56-21-3</t>
  </si>
  <si>
    <t>Установка дверных полотен Установка дверных полотен наружных балконных без фрамуг</t>
  </si>
  <si>
    <t>ТЕРр56-21-4</t>
  </si>
  <si>
    <t>Установка дверных полотен Установка дверных полотен наружных балконных раздельных с фрамугами</t>
  </si>
  <si>
    <t>ТЕРр56-21-5</t>
  </si>
  <si>
    <t>Установка дверных полотен Установка дверных полотен внутренних межкомнатных</t>
  </si>
  <si>
    <t>ТЕРр56-21-6</t>
  </si>
  <si>
    <t>Установка дверных полотен Установка дверных полотен внутренних в санузлах, кухонных, шкафных, антресольных</t>
  </si>
  <si>
    <t>Раздел 22. Навеска плотничных дверей</t>
  </si>
  <si>
    <t>ТЕРр56-22-1</t>
  </si>
  <si>
    <t>Навеска плотничных дверей Навеска плотничных дверей на шпонках или в наконечник при числе створок 1</t>
  </si>
  <si>
    <t>ТЕРр56-22-2</t>
  </si>
  <si>
    <t>Навеска плотничных дверей Навеска плотничных дверей на шпонках или в наконечник при числе створок 2</t>
  </si>
  <si>
    <t>ТЕРр56-22-3</t>
  </si>
  <si>
    <t>Навеска плотничных дверей Навеска плотничных дверей на планках при числе створок 1</t>
  </si>
  <si>
    <t>ТЕРр56-22-4</t>
  </si>
  <si>
    <t>Навеска плотничных дверей Навеска плотничных дверей на планках при числе створок 2</t>
  </si>
  <si>
    <t>ТЕРр56-22-5</t>
  </si>
  <si>
    <t>Навеска плотничных дверей Навеска плотничных дверей на качающихся петлях</t>
  </si>
  <si>
    <t>Раздел 23. Обрамление проемов угловой сталью</t>
  </si>
  <si>
    <t>ТЕРр56-23-1</t>
  </si>
  <si>
    <t>Обрамление проемов угловой сталью</t>
  </si>
  <si>
    <t>Раздел 24. Замена в оконных проемах элементов стеклопрофилита</t>
  </si>
  <si>
    <t>ТЕРр56-24-1</t>
  </si>
  <si>
    <t>Замена в оконных проемах элементов стеклопрофилита</t>
  </si>
  <si>
    <t>ТЕРр-2001-57 Полы</t>
  </si>
  <si>
    <t>Раздел 1. Разборка оснований покрытия полов</t>
  </si>
  <si>
    <t>ТЕРр57-1-1</t>
  </si>
  <si>
    <t>Разборка оснований покрытия полов Разборка оснований покрытия полов кирпичных столбиков под лаги</t>
  </si>
  <si>
    <t>ТЕРр57-1-2</t>
  </si>
  <si>
    <t>Разборка оснований покрытия полов Разборка оснований покрытия полов лаг из досок и брусков</t>
  </si>
  <si>
    <t>ТЕРр57-1-3</t>
  </si>
  <si>
    <t>Разборка оснований покрытия полов Разборка оснований покрытия полов простильных полов</t>
  </si>
  <si>
    <t>ТЕРр57-1-4</t>
  </si>
  <si>
    <t>Разборка оснований покрытия полов Разборка оснований покрытия полов дощатых оснований щитового паркета</t>
  </si>
  <si>
    <t>Раздел 2. Разборка покрытий полов</t>
  </si>
  <si>
    <t>ТЕРр57-2-1</t>
  </si>
  <si>
    <t>Разборка покрытий полов Разборка покрытий полов из линолеума и релина</t>
  </si>
  <si>
    <t>ТЕРр57-2-2</t>
  </si>
  <si>
    <t>Разборка покрытий полов Разборка покрытий полов из плиток поливинилхлоридных</t>
  </si>
  <si>
    <t>ТЕРр57-2-3</t>
  </si>
  <si>
    <t>Разборка покрытий полов Разборка покрытий полов из керамических плиток</t>
  </si>
  <si>
    <t>ТЕРр57-2-4</t>
  </si>
  <si>
    <t>Разборка покрытий полов Разборка покрытий полов цементных</t>
  </si>
  <si>
    <t>ТЕРр57-2-5</t>
  </si>
  <si>
    <t>Разборка покрытий полов Разборка покрытий полов из древесностружечных плит в один слой</t>
  </si>
  <si>
    <t>ТЕРр57-2-6</t>
  </si>
  <si>
    <t>Разборка покрытий полов Разборка покрытий полов из древесностружечных плит в два слоя</t>
  </si>
  <si>
    <t>ТЕРр57-2-7</t>
  </si>
  <si>
    <t>Разборка покрытий полов Разборка покрытий полов из древесноволокнистых плит</t>
  </si>
  <si>
    <t>Раздел 3. Разборка плинтусов</t>
  </si>
  <si>
    <t>ТЕРр57-3-1</t>
  </si>
  <si>
    <t>Разборка плинтусов Разборка плинтусов деревянных и из пластмассовых материалов</t>
  </si>
  <si>
    <t>ТЕРр57-3-2</t>
  </si>
  <si>
    <t>Разборка плинтусов Разборка плинтусов цементных и из керамической плитки</t>
  </si>
  <si>
    <t>Раздел 4. Смена и перестилка дощатых покрытий полов</t>
  </si>
  <si>
    <t>ТЕРр57-4-1</t>
  </si>
  <si>
    <t>Перестилка дощатых полов не крашеных</t>
  </si>
  <si>
    <t>ТЕРр57-4-2</t>
  </si>
  <si>
    <t>Добавлять к расценке 57-4-1 при крашеных полах</t>
  </si>
  <si>
    <t>ТЕРр57-4-3</t>
  </si>
  <si>
    <t>Добавлять к расценке 57-4-1 при площади пола до 5 м2</t>
  </si>
  <si>
    <t>ТЕРр57-4-4</t>
  </si>
  <si>
    <t>Смена дощатых полов с добавлением новых досок Смена дощатых полов с добавлением новых досок до 25%</t>
  </si>
  <si>
    <t>ТЕРр57-4-5</t>
  </si>
  <si>
    <t>Смена дощатых полов с добавлением новых досок Смена дощатых полов с добавлением новых досок до 50%</t>
  </si>
  <si>
    <t>ТЕРр57-4-6</t>
  </si>
  <si>
    <t>Смена дощатых полов с добавлением новых досок Добавлять к расценке 57-4-4 при крашеных полах</t>
  </si>
  <si>
    <t>ТЕРр57-4-7</t>
  </si>
  <si>
    <t>Смена дощатых полов с добавлением новых досок Добавлять к расценке 57-4-4 при площади пола до 5 м2</t>
  </si>
  <si>
    <t>ТЕРр57-4-8</t>
  </si>
  <si>
    <t>Смена дощатых полов с добавлением новых досок Добавлять к расценке 57-4-5 при крашеных полах</t>
  </si>
  <si>
    <t>ТЕРр57-4-9</t>
  </si>
  <si>
    <t>Смена дощатых полов с добавлением новых досок Добавлять к расценке 57-4-5 при площади пола до 5 м2</t>
  </si>
  <si>
    <t>ТЕРр57-4-10</t>
  </si>
  <si>
    <t>Смена дощатых полов с добавлением новых досок Выравнивание лаг с изготовлением прокладок</t>
  </si>
  <si>
    <t>Раздел 5. Ремонт дощатых покрытий</t>
  </si>
  <si>
    <t>ТЕРр57-5-1</t>
  </si>
  <si>
    <t>Ремонт дощатых покрытий, сплачивание со вставкой реек</t>
  </si>
  <si>
    <t>ТЕРр57-5-2</t>
  </si>
  <si>
    <t>Смена досок в полах до 3 шт. в одном месте</t>
  </si>
  <si>
    <t>Раздел 6. Острожка и циклевка полов, бывших в эксплуатации</t>
  </si>
  <si>
    <t>ТЕРр57-6-1</t>
  </si>
  <si>
    <t>Острожка провесов дощатых покрытий площадью Острожка провесов дощатых покрытий площадью до 5 м2</t>
  </si>
  <si>
    <t>ТЕРр57-6-2</t>
  </si>
  <si>
    <t>Острожка провесов дощатых покрытий площадью Острожка провесов дощатых покрытий площадью свыше 5 м2</t>
  </si>
  <si>
    <t>ТЕРр57-6-3</t>
  </si>
  <si>
    <t>Острожка дощатых покрытий площадью Острожка дощатых покрытий площадью до 5 м2</t>
  </si>
  <si>
    <t>ТЕРр57-6-4</t>
  </si>
  <si>
    <t>Острожка дощатых покрытий площадью Острожка дощатых покрытий площадью свыше 5 м2</t>
  </si>
  <si>
    <t>ТЕРр57-6-5</t>
  </si>
  <si>
    <t>Острожка дощатых покрытий площадью Острожка и циклевка паркетных полов</t>
  </si>
  <si>
    <t>ТЕРр57-6-6</t>
  </si>
  <si>
    <t>Острожка дощатых покрытий площадью Циклевка паркетных полов</t>
  </si>
  <si>
    <t>Раздел 7. Ремонт покрытий из штучного паркета</t>
  </si>
  <si>
    <t>ТЕРр57-7-1</t>
  </si>
  <si>
    <t>Ремонт покрытий из штучного паркета Ремонт покрытий из штучного паркета на гвоздях площадью в одном месте до 5 планок</t>
  </si>
  <si>
    <t>ТЕРр57-7-2</t>
  </si>
  <si>
    <t>Ремонт покрытий из штучного паркета Ремонт покрытий из штучного паркета на гвоздях площадью в одном месте до 0,5 м2</t>
  </si>
  <si>
    <t>ТЕРр57-7-3</t>
  </si>
  <si>
    <t>Ремонт покрытий из штучного паркета Ремонт покрытий из штучного паркета на гвоздях площадью в одном месте до 1 м2</t>
  </si>
  <si>
    <t>ТЕРр57-7-4</t>
  </si>
  <si>
    <t>Ремонт покрытий из штучного паркета Ремонт покрытий из штучного паркета на мастике площадью в одном месте до 5 планок</t>
  </si>
  <si>
    <t>ТЕРр57-7-5</t>
  </si>
  <si>
    <t>Ремонт покрытий из штучного паркета Ремонт покрытий из штучного паркета на мастике площадью в одном месте до 0,5 м2</t>
  </si>
  <si>
    <t>ТЕРр57-7-6</t>
  </si>
  <si>
    <t>Ремонт покрытий из штучного паркета Ремонт покрытий из штучного паркета на мастике площадью в одном месте до 1 м2</t>
  </si>
  <si>
    <t>Раздел 8. Смена простильных дощатых полов</t>
  </si>
  <si>
    <t>ТЕРр57-8-1</t>
  </si>
  <si>
    <t>Смена простильных дощатых полов Смена простильных дощатых полов с добавлением новых досок до 25%</t>
  </si>
  <si>
    <t>ТЕРр57-8-2</t>
  </si>
  <si>
    <t>Смена простильных дощатых полов Смена простильных дощатых полов с добавлением новых досок до 50%</t>
  </si>
  <si>
    <t>ТЕРр57-8-3</t>
  </si>
  <si>
    <t>Смена простильных дощатых полов Смена простильных дощатых полов с полной сменой досок</t>
  </si>
  <si>
    <t>Раздел 9. Ремонт покрытий из плиток поливинилхлоридных</t>
  </si>
  <si>
    <t>ТЕРр57-9-1</t>
  </si>
  <si>
    <t>Ремонт покрытий из плиток поливинилхлоридных размером Ремонт покрытий из плиток поливинилхлоридных размером 200х200 мм</t>
  </si>
  <si>
    <t>ТЕРр57-9-2</t>
  </si>
  <si>
    <t>Ремонт покрытий из плиток поливинилхлоридных размером Ремонт покрытий из плиток поливинилхлоридных размером 300х300 мм</t>
  </si>
  <si>
    <t>Раздел 10. Заделка выбоин в полах</t>
  </si>
  <si>
    <t>ТЕРр57-10-1</t>
  </si>
  <si>
    <t>Заделка выбоин в полах Заделка выбоин в полах цементных площадью до 0,25 м2</t>
  </si>
  <si>
    <t>ТЕРр57-10-2</t>
  </si>
  <si>
    <t>Заделка выбоин в полах Заделка выбоин в полах цементных площадью до 0,5 м2</t>
  </si>
  <si>
    <t>ТЕРр57-10-3</t>
  </si>
  <si>
    <t>Заделка выбоин в полах Заделка выбоин в полах цементных площадью до 1,0 м2</t>
  </si>
  <si>
    <t>ТЕРр57-10-4</t>
  </si>
  <si>
    <t>Заделка выбоин в полах Заделка выбоин в полах мозаичных площадью до 0,25 м2</t>
  </si>
  <si>
    <t>ТЕРр57-10-5</t>
  </si>
  <si>
    <t>Заделка выбоин в полах Заделка выбоин в полах мозаичных площадью до 0,5 м2</t>
  </si>
  <si>
    <t>ТЕРр57-10-6</t>
  </si>
  <si>
    <t>Заделка выбоин в полах Заделка выбоин в полах мозаичных площадью до 1,0 м2</t>
  </si>
  <si>
    <t>ТЕРр57-10-7</t>
  </si>
  <si>
    <t>Заделка выбоин в полах Заделка выбоин в полах асфальтовых площадью до 0,25 м2</t>
  </si>
  <si>
    <t>ТЕРр57-10-8</t>
  </si>
  <si>
    <t>Заделка выбоин в полах Заделка выбоин в полах асфальтовых площадью до 0,5 м2</t>
  </si>
  <si>
    <t>ТЕРр57-10-9</t>
  </si>
  <si>
    <t>Заделка выбоин в полах Заделка выбоин в полах асфальтовых площадью до 1,0 м2</t>
  </si>
  <si>
    <t>ТЕРр57-10-10</t>
  </si>
  <si>
    <t>Заделка выбоин в полах Заделка выбоин в полах ксилолитовых площадью до 0,25 м2</t>
  </si>
  <si>
    <t>ТЕРр57-10-11</t>
  </si>
  <si>
    <t>Заделка выбоин в полах Заделка выбоин в полах ксилолитовых площадью до 0,5 м2</t>
  </si>
  <si>
    <t>ТЕРр57-10-12</t>
  </si>
  <si>
    <t>Заделка выбоин в полах Заделка выбоин в полах ксилолитовых площадью до 1,0 м2</t>
  </si>
  <si>
    <t>Раздел 11. Устройство оснований под покрытие пола</t>
  </si>
  <si>
    <t>ТЕРр57-11-1</t>
  </si>
  <si>
    <t>Устройство оснований под покрытие пола Устройство оснований под покрытие пола из древесно-волокнистых плит насухо в два слоя площадью до 20 м2</t>
  </si>
  <si>
    <t>ТЕРр57-11-2</t>
  </si>
  <si>
    <t>Устройство оснований под покрытие пола Устройство оснований под покрытие пола из древесно-волокнистых плит насухо в два слоя площадью свыше 20 м2</t>
  </si>
  <si>
    <t>ТЕРр57-11-3</t>
  </si>
  <si>
    <t>Устройство оснований под покрытие пола Устройство оснований под покрытие пола из древесно-волокнистых плит на мастике в один слой площадью до 20 м2</t>
  </si>
  <si>
    <t>ТЕРр57-11-4</t>
  </si>
  <si>
    <t>Устройство оснований под покрытие пола Устройство оснований под покрытие пола из древесно-волокнистых плит на мастике в один слой площадью свыше 20 м2</t>
  </si>
  <si>
    <t>ТЕРр57-11-5</t>
  </si>
  <si>
    <t>Устройство оснований под покрытие пола Устройство оснований под покрытие пола из древесно-стружечных плит площадью до 20 м2</t>
  </si>
  <si>
    <t>ТЕРр57-11-6</t>
  </si>
  <si>
    <t>Устройство оснований под покрытие пола Устройство оснований под покрытие пола из древесно-стружечных плит площадью свыше 20 м2</t>
  </si>
  <si>
    <t>ТЕРр57-11-7</t>
  </si>
  <si>
    <t>Устройство обрешетки из досок под паркет Устройство обрешетки из досок под паркет щитовой</t>
  </si>
  <si>
    <t>ТЕРр57-11-8</t>
  </si>
  <si>
    <t>Устройство обрешетки из досок под паркет Устройство обрешетки из досок под паркет штучный</t>
  </si>
  <si>
    <t>Раздел 12. Устройство паркетного покрытия пола на гвоздях</t>
  </si>
  <si>
    <t>ТЕРр57-12-1</t>
  </si>
  <si>
    <t>Устройство паркетного покрытия Устройство паркетного покрытия из штучного паркета без жилок на гвоздях</t>
  </si>
  <si>
    <t>ТЕРр57-12-2</t>
  </si>
  <si>
    <t>Устройство паркетного покрытия Устройство паркетного покрытия из паркетных досок на гвоздях</t>
  </si>
  <si>
    <t>Раздел 13. Смена вентиляционных половых решеток</t>
  </si>
  <si>
    <t>ТЕРр57-13-1</t>
  </si>
  <si>
    <t>Смена вентиляционных половых решеток</t>
  </si>
  <si>
    <t>Раздел 14. Ремонт полов из щитового паркета</t>
  </si>
  <si>
    <t>ТЕРр57-14-1</t>
  </si>
  <si>
    <t>Ремонт полов из щитового паркета Ремонт полов из щитового паркета смена квадр</t>
  </si>
  <si>
    <t>ТЕРр57-14-2</t>
  </si>
  <si>
    <t>Ремонт полов из щитового паркета Ремонт полов из щитового паркета перестилка обрешетки</t>
  </si>
  <si>
    <t>ТЕРр57-14-3</t>
  </si>
  <si>
    <t>Ремонт полов из щитового паркета Ремонт филенок паркетных щитов</t>
  </si>
  <si>
    <t>Раздел 15. Смена керамических плиток в полах</t>
  </si>
  <si>
    <t>ТЕРр57-15-1</t>
  </si>
  <si>
    <t>Смена керамических коврово-мозаичных плиток в полах Смена керамических коврово-мозаичных плиток в полах до 10 шт.</t>
  </si>
  <si>
    <t>ТЕРр57-15-2</t>
  </si>
  <si>
    <t>Смена керамических коврово-мозаичных плиток в полах Смена керамических коврово-мозаичных плиток в полах более 10 шт.</t>
  </si>
  <si>
    <t>ТЕРр57-15-3</t>
  </si>
  <si>
    <t>Смена метлахских плиток в полах Смена метлахских плиток в полах до 10 шт.</t>
  </si>
  <si>
    <t>ТЕРр57-15-4</t>
  </si>
  <si>
    <t>Смена метлахских плиток в полах Смена метлахских плиток в полах более 10 шт.</t>
  </si>
  <si>
    <t>ТЕРр-2001-58 Крыши, кровли</t>
  </si>
  <si>
    <t>Раздел 1. Разборка деревянных элементов конструкций крыш</t>
  </si>
  <si>
    <t>ТЕРр58-1-1</t>
  </si>
  <si>
    <t>Разборка деревянных элементов конструкций крыш Разборка деревянных элементов конструкций крыш обрешетки из брусков с прозорами</t>
  </si>
  <si>
    <t>ТЕРр58-1-2</t>
  </si>
  <si>
    <t>Разборка деревянных элементов конструкций крыш Разборка деревянных элементов конструкций крыш стропил со стойками и подкосами из досок</t>
  </si>
  <si>
    <t>ТЕРр58-1-3</t>
  </si>
  <si>
    <t>Разборка деревянных элементов конструкций крыш Разборка деревянных элементов конструкций крыш стропил со стойками и подкосами из брусьев и бревен</t>
  </si>
  <si>
    <t>ТЕРр58-1-4</t>
  </si>
  <si>
    <t>Разборка деревянных элементов конструкций крыш Разборка деревянных элементов конструкций крыш мауэрлатов</t>
  </si>
  <si>
    <t>Раздел 2. Разборка слуховых окон</t>
  </si>
  <si>
    <t>ТЕРр58-2-1</t>
  </si>
  <si>
    <t>Разборка слуховых окон Разборка слуховых окон прямоугольных двускатных</t>
  </si>
  <si>
    <t>ТЕРр58-2-2</t>
  </si>
  <si>
    <t>Разборка слуховых окон Разборка слуховых окон прямоугольных односкатных</t>
  </si>
  <si>
    <t>ТЕРр58-2-3</t>
  </si>
  <si>
    <t>Разборка слуховых окон Разборка слуховых окон полукруглых и треугольных</t>
  </si>
  <si>
    <t>Раздел 3. Разборка мелких покрытий и обделок из листовой стали</t>
  </si>
  <si>
    <t>ТЕРр58-3-1</t>
  </si>
  <si>
    <t>Разборка мелких покрытий и обделок из листовой стали Разборка мелких покрытий и обделок из листовой стали поясков, сандриков, желобов, отливов, свесов и т.п.</t>
  </si>
  <si>
    <t>ТЕРр58-3-2</t>
  </si>
  <si>
    <t>Разборка мелких покрытий и обделок из листовой стали Разборка мелких покрытий и обделок из листовой стали водосточных труб с земли и подмостей</t>
  </si>
  <si>
    <t>ТЕРр58-3-3</t>
  </si>
  <si>
    <t>Разборка мелких покрытий и обделок из листовой стали Разборка мелких покрытий и обделок из листовой стали водосточных труб с люлек</t>
  </si>
  <si>
    <t>Раздел 4. Разборка парапетных решеток</t>
  </si>
  <si>
    <t>ТЕРр58-4-1</t>
  </si>
  <si>
    <t>Разборка парапетных решеток</t>
  </si>
  <si>
    <t>Раздел 5. Ремонт деревянных элементов конструкций крыш</t>
  </si>
  <si>
    <t>ТЕРр58-5-1</t>
  </si>
  <si>
    <t>Ремонт деревянных элементов конструкций крыш Ремонт деревянных элементов конструкций крыш укрепление стропильных ног расшивкой досками с двух сторон</t>
  </si>
  <si>
    <t>ТЕРр58-5-2</t>
  </si>
  <si>
    <t>Ремонт деревянных элементов конструкций крыш Ремонт деревянных элементов конструкций крыш смена стропильных ног из бревен</t>
  </si>
  <si>
    <t>ТЕРр58-5-3</t>
  </si>
  <si>
    <t>Ремонт деревянных элементов конструкций крыш Ремонт деревянных элементов конструкций крыш смена стропильных ног из брусьев</t>
  </si>
  <si>
    <t>ТЕРр58-5-4</t>
  </si>
  <si>
    <t>Ремонт деревянных элементов конструкций крыш Ремонт деревянных элементов конструкций крыш смена стропильных ног из досок</t>
  </si>
  <si>
    <t>ТЕРр58-5-5</t>
  </si>
  <si>
    <t>Ремонт деревянных элементов конструкций крыш Ремонт деревянных элементов конструкций крыш смена отдельных частей мауэрлатов с осмолкой и обертывание толью</t>
  </si>
  <si>
    <t>ТЕРр58-5-6</t>
  </si>
  <si>
    <t>Ремонт деревянных элементов конструкций крыш Ремонт деревянных элементов конструкций крыш выправка деревянных стропильных ног с постановкой раскосов</t>
  </si>
  <si>
    <t>ТЕРр58-5-7</t>
  </si>
  <si>
    <t>Ремонт деревянных элементов конструкций крыш Ремонт деревянных элементов конструкций крыш смена концов деревянных стропильных с установкой стоек под стропильные ноги</t>
  </si>
  <si>
    <t>Раздел 6. Ремонт отдельных мест покрытия из асбоцементных листов</t>
  </si>
  <si>
    <t>ТЕРр58-6-1</t>
  </si>
  <si>
    <t>Ремонт отдельных мест покрытия из асбоцементных листов Ремонт отдельных мест покрытия из асбоцементных листов обыкновенного профиля</t>
  </si>
  <si>
    <t>ТЕРр58-6-2</t>
  </si>
  <si>
    <t>Ремонт отдельных мест покрытия из асбоцементных листов Ремонт отдельных мест покрытия из асбоцементных листов усиленного профиля</t>
  </si>
  <si>
    <t>Раздел 7. Ремонт отдельными местами рулонного покрытия и смена существующих рулонных кровель на кровли из наплавляемых материалов</t>
  </si>
  <si>
    <t>ТЕРр58-7-1</t>
  </si>
  <si>
    <t>Ремонт отдельными местами рулонного покрытия с промазкой Ремонт отдельными местами рулонного покрытия с промазкой битумными составами с заменой 1 слоя</t>
  </si>
  <si>
    <t>ТЕРр58-7-2</t>
  </si>
  <si>
    <t>Ремонт отдельными местами рулонного покрытия с промазкой Ремонт отдельными местами рулонного покрытия с промазкой битумными составами с заменой 2 слоев</t>
  </si>
  <si>
    <t>ТЕРр58-7-3</t>
  </si>
  <si>
    <t>Ремонт отдельными местами рулонного покрытия с промазкой Ремонт отдельными местами рулонного покрытия с промазкой рубероидной мастикой</t>
  </si>
  <si>
    <t>ТЕРр58-7-4</t>
  </si>
  <si>
    <t>Ремонт отдельными местами рулонного покрытия с промазкой Ремонт отдельными местами рулонного покрытия с промазкой смолой</t>
  </si>
  <si>
    <t>ТЕРр58-7-5</t>
  </si>
  <si>
    <t>Ремонт отдельными местами рулонного покрытия с промазкой Ремонт отдельными местами рулонного покрытия с промазкой битумным лаком</t>
  </si>
  <si>
    <t>ТЕРр58-7-6</t>
  </si>
  <si>
    <t>Смена существующих рулонных кровель на покрытия из наплавляемых материалов Смена существующих рулонных кровель на покрытия из наплавляемых материалов в два слоя</t>
  </si>
  <si>
    <t>ТЕРр58-7-7</t>
  </si>
  <si>
    <t>Смена существующих рулонных кровель на покрытия из наплавляемых материалов Смена существующих рулонных кровель на покрытия из наплавляемых материалов в один слой</t>
  </si>
  <si>
    <t>Раздел 8. Смена отдельных листов металлической кровли или постановка заплат</t>
  </si>
  <si>
    <t>ТЕРр58-8-1</t>
  </si>
  <si>
    <t>Смена негодных листов кровли до 5 шт. в одном месте из листовой кровельной стали Смена негодных листов кровли до 5 шт. в одном месте из листовой кровельной стали черной</t>
  </si>
  <si>
    <t>ТЕРр58-8-2</t>
  </si>
  <si>
    <t>Смена негодных листов кровли до 5 шт. в одном месте из листовой кровельной стали Смена негодных листов кровли до 5 шт. в одном месте из листовой кровельной стали оцинкованной</t>
  </si>
  <si>
    <t>ТЕРр58-8-3</t>
  </si>
  <si>
    <t>Постановка заплат из листовой кровельной стали Постановка заплат из листовой кровельной стали черной размером 1/4 листа</t>
  </si>
  <si>
    <t>ТЕРр58-8-4</t>
  </si>
  <si>
    <t>Постановка заплат из листовой кровельной стали Постановка заплат из листовой кровельной стали черной размером 1/2 листа</t>
  </si>
  <si>
    <t>ТЕРр58-8-5</t>
  </si>
  <si>
    <t>Постановка заплат из листовой кровельной стали Постановка заплат из листовой кровельной стали оцинкованной размером 1/4 листа</t>
  </si>
  <si>
    <t>ТЕРр58-8-6</t>
  </si>
  <si>
    <t>Постановка заплат из листовой кровельной стали Постановка заплат из листовой кровельной стали оцинкованной размером 1/2 листа</t>
  </si>
  <si>
    <t>Раздел 9. Промазка фальцев и свищей в покрытии из кровельной стали</t>
  </si>
  <si>
    <t>ТЕРр58-9-1</t>
  </si>
  <si>
    <t>Промазка фальцев и свищей в покрытии из кровельной стали</t>
  </si>
  <si>
    <t>Раздел 10. Смена частей водосточных труб</t>
  </si>
  <si>
    <t>ТЕРр58-10-1</t>
  </si>
  <si>
    <t>Смена Смена прямых звеньев водосточных труб с земли, лестниц или подмостей</t>
  </si>
  <si>
    <t>ТЕРр58-10-2</t>
  </si>
  <si>
    <t>Смена Смена прямых звеньев водосточных труб с люлек</t>
  </si>
  <si>
    <t>ТЕРр58-10-3</t>
  </si>
  <si>
    <t>Смена Смена колен водосточных труб с земли, лестниц и подмостей</t>
  </si>
  <si>
    <t>ТЕРр58-10-4</t>
  </si>
  <si>
    <t>Смена Смена колен водосточных труб с люлек</t>
  </si>
  <si>
    <t>ТЕРр58-10-5</t>
  </si>
  <si>
    <t>Смена Смена отливов (отметов) водосточных труб</t>
  </si>
  <si>
    <t>ТЕРр58-10-6</t>
  </si>
  <si>
    <t>Смена Смена воронок водосточных труб с земли, лестниц или подмостей</t>
  </si>
  <si>
    <t>ТЕРр58-10-7</t>
  </si>
  <si>
    <t>Смена Смена воронок водосточных труб с люлек</t>
  </si>
  <si>
    <t>Раздел 11. Ремонт металлических парапетных решеток</t>
  </si>
  <si>
    <t>ТЕРр58-11-1</t>
  </si>
  <si>
    <t>Ремонт металлических парапетных решеток</t>
  </si>
  <si>
    <t>Раздел 12. Устройство обрешетки</t>
  </si>
  <si>
    <t>ТЕРр58-12-1</t>
  </si>
  <si>
    <t>Устройство обрешетки сплошной из досок</t>
  </si>
  <si>
    <t>ТЕРр58-12-2</t>
  </si>
  <si>
    <t>Устройство обрешетки с прозорами из досок и брусков под кровлю Устройство обрешетки с прозорами из досок и брусков под кровлю из листовой стали</t>
  </si>
  <si>
    <t>ТЕРр58-12-3</t>
  </si>
  <si>
    <t>Устройство обрешетки с прозорами из досок и брусков под кровлю Устройство обрешетки с прозорами из досок и брусков под кровлю из асбестоцементных листов</t>
  </si>
  <si>
    <t>ТЕРр58-12-4</t>
  </si>
  <si>
    <t>Устройство обрешетки с прозорами из досок и брусков под кровлю Устройство обрешетки с прозорами из досок и брусков под кровлю из черепицы</t>
  </si>
  <si>
    <t>Раздел 13. Устройство покрытия из рулонных материалов насухо</t>
  </si>
  <si>
    <t>ТЕРр58-13-1</t>
  </si>
  <si>
    <t>Устройство покрытия из рулонных материалов Устройство покрытия из рулонных материалов насухо без промазки кромок</t>
  </si>
  <si>
    <t>ТЕРр58-13-2</t>
  </si>
  <si>
    <t>Устройство покрытия из рулонных материалов Устройство покрытия из рулонных материалов насухо с промазкой кромок мастикой</t>
  </si>
  <si>
    <t>Раздел 14. Смена покрытия из листовой стали</t>
  </si>
  <si>
    <t>ТЕРр58-14-1</t>
  </si>
  <si>
    <t>Смена покрытия кровли средней сложности из листовой стали Смена покрытия кровли средней сложности из листовой стали с настенными желобами и свесами</t>
  </si>
  <si>
    <t>ТЕРр58-14-2</t>
  </si>
  <si>
    <t>Смена покрытия кровли средней сложности из листовой стали Смена покрытия кровли средней сложности из листовой стали без настенных желобов и свесов</t>
  </si>
  <si>
    <t>ТЕРр58-14-3</t>
  </si>
  <si>
    <t>Смена покрытия кровли средней сложности из листовой стали Смена покрытия кровли средней сложности из листовой стали с настенными желобами и свесами при площади покрытия до 50 м2</t>
  </si>
  <si>
    <t>ТЕРр58-14-4</t>
  </si>
  <si>
    <t>Смена покрытия кровли средней сложности из листовой стали Смена покрытия кровли средней сложности из листовой стали без настенных желобов и свесов при площади покрытия до 50 м2</t>
  </si>
  <si>
    <t>ТЕРр58-14-5</t>
  </si>
  <si>
    <t>Смена покрытия кровли простой сложности из листовой стали Смена покрытия кровли простой сложности из листовой стали с настенными желобами и свесами</t>
  </si>
  <si>
    <t>ТЕРр58-14-6</t>
  </si>
  <si>
    <t>Смена покрытия кровли простой сложности из листовой стали Смена покрытия кровли простой сложности из листовой стали без настенных желобов и свесов</t>
  </si>
  <si>
    <t>Раздел 15. Перенавеска водосточных труб</t>
  </si>
  <si>
    <t>ТЕРр58-15-1</t>
  </si>
  <si>
    <t>Перенавеска водосточных труб Перенавеска водосточных труб с земли, лестниц или подмостей</t>
  </si>
  <si>
    <t>ТЕРр58-15-2</t>
  </si>
  <si>
    <t>Перенавеска водосточных труб Перенавеска водосточных труб с люлек</t>
  </si>
  <si>
    <t>Раздел 16. Ремонт выравнивающих стяжек отдельными местами</t>
  </si>
  <si>
    <t>ТЕРр58-16-1</t>
  </si>
  <si>
    <t>Ремонт цементной стяжки площадью заделки Ремонт цементной стяжки площадью заделки до 0,25 м2</t>
  </si>
  <si>
    <t>ТЕРр58-16-2</t>
  </si>
  <si>
    <t>Ремонт цементной стяжки площадью заделки Ремонт цементной стяжки площадью заделки до 0,5 м2</t>
  </si>
  <si>
    <t>ТЕРр58-16-3</t>
  </si>
  <si>
    <t>Ремонт цементной стяжки площадью заделки Ремонт цементной стяжки площадью заделки до 1,0 м2</t>
  </si>
  <si>
    <t>ТЕРр58-16-4</t>
  </si>
  <si>
    <t>Ремонт асфальтовой стяжки площадью заделки Ремонт асфальтовой стяжки площадью заделки до 0,25 м2</t>
  </si>
  <si>
    <t>ТЕРр58-16-5</t>
  </si>
  <si>
    <t>Ремонт асфальтовой стяжки площадью заделки Ремонт асфальтовой стяжки площадью заделки до 0,5 м2</t>
  </si>
  <si>
    <t>ТЕРр58-16-6</t>
  </si>
  <si>
    <t>Ремонт асфальтовой стяжки площадью заделки Ремонт асфальтовой стяжки площадью заделки до 1,0 м2</t>
  </si>
  <si>
    <t>Раздел 17. Разборка покрытий кровель</t>
  </si>
  <si>
    <t>ТЕРр58-17-1</t>
  </si>
  <si>
    <t>Разборка покрытий кровель Разборка покрытий кровель из листовой стали</t>
  </si>
  <si>
    <t>ТЕРр58-17-2</t>
  </si>
  <si>
    <t>Разборка покрытий кровель Разборка покрытий кровель из черепицы</t>
  </si>
  <si>
    <t>ТЕРр58-17-3</t>
  </si>
  <si>
    <t>Разборка покрытий кровель Разборка покрытий кровель из волнистых и полуволнистых асбестоцементных листов</t>
  </si>
  <si>
    <t>ТЕРр58-17-4</t>
  </si>
  <si>
    <t>Разборка теплоизоляции на кровле из двух слоёв стеклоткани</t>
  </si>
  <si>
    <t>ТЕРр58-17-5</t>
  </si>
  <si>
    <t>Разборка теплоизоляции на кровле из ваты минеральной толщиной 100 мм</t>
  </si>
  <si>
    <t>ТЕРр58-17-6</t>
  </si>
  <si>
    <t>Разборка теплоизоляции на кровле из плит пенополистерольных толщиной 100 мм</t>
  </si>
  <si>
    <t>Раздел 18. Смена обрешетки</t>
  </si>
  <si>
    <t>ТЕРр58-18-1</t>
  </si>
  <si>
    <t>Смена обрешетки с прозорами Смена обрешетки с прозорами из досок толщиной до 30 мм</t>
  </si>
  <si>
    <t>ТЕРр58-18-2</t>
  </si>
  <si>
    <t>Смена обрешетки с прозорами Смена обрешетки с прозорами из досок толщиной до 50 мм</t>
  </si>
  <si>
    <t>ТЕРр58-18-3</t>
  </si>
  <si>
    <t>Смена обрешетки с прозорами Смена обрешетки с прозорами из брусков толщиной 50 мм и выше</t>
  </si>
  <si>
    <t>ТЕРр58-18-4</t>
  </si>
  <si>
    <t>Смена обрешетки сплошным настилом из досок толщиной Смена обрешетки сплошным настилом из досок толщиной до 30 мм</t>
  </si>
  <si>
    <t>ТЕРр58-18-5</t>
  </si>
  <si>
    <t>Смена обрешетки сплошным настилом из досок толщиной Смена обрешетки сплошным настилом из досок толщиной до 50 мм</t>
  </si>
  <si>
    <t>Раздел 19. Смена мелких покрытий из листовой стали</t>
  </si>
  <si>
    <t>ТЕРр58-19-1</t>
  </si>
  <si>
    <t>Смена мелких покрытий из листовой стали в кровлях из рулонных и штучных материалов Смена мелких покрытий из листовой стали в кровлях из рулонных и штучных материалов разжелобков</t>
  </si>
  <si>
    <t>ТЕРр58-19-2</t>
  </si>
  <si>
    <t>Смена мелких покрытий из листовой стали в кровлях из рулонных и штучных материалов Смена мелких покрытий из листовой стали в кровлях из рулонных и штучных материалов настенных желобов</t>
  </si>
  <si>
    <t>ТЕРр58-19-3</t>
  </si>
  <si>
    <t>Смена мелких покрытий из листовой стали в кровлях из рулонных и штучных материалов Смена мелких покрытий из листовой стали в кровлях из рулонных и штучных материалов карнизных свесов</t>
  </si>
  <si>
    <t>ТЕРр58-19-4</t>
  </si>
  <si>
    <t>Смена мелких покрытий из листовой стали в кровлях металлических Смена мелких покрытий из листовой стали в кровлях металлических разжелобков</t>
  </si>
  <si>
    <t>ТЕРр58-19-5</t>
  </si>
  <si>
    <t>Смена мелких покрытий из листовой стали в кровлях металлических Смена мелких покрытий из листовой стали в кровлях металлических настенных желобов</t>
  </si>
  <si>
    <t>ТЕРр58-19-6</t>
  </si>
  <si>
    <t>Смена мелких покрытий из листовой стали в кровлях металлических Смена мелких покрытий из листовой стали в кровлях металлических карнизных свесов с настенными желобами</t>
  </si>
  <si>
    <t>Раздел 20. Смена обделок из листовой стали</t>
  </si>
  <si>
    <t>ТЕРр58-20-1</t>
  </si>
  <si>
    <t>Смена обделок из листовой стали (поясков, сандриков, отливов, карнизов) шириной Смена обделок из листовой стали (поясков, сандриков, отливов, карнизов) шириной до 0,4 м</t>
  </si>
  <si>
    <t>ТЕРр58-20-2</t>
  </si>
  <si>
    <t>Смена обделок из листовой стали (поясков, сандриков, отливов, карнизов) шириной Смена обделок из листовой стали (поясков, сандриков, отливов, карнизов) шириной до 0,7 м</t>
  </si>
  <si>
    <t>ТЕРр58-20-3</t>
  </si>
  <si>
    <t>Смена обделок из листовой стали (брандмауэров и парапетов без обделки боковых стенок) шириной Смена обделок из листовой стали (брандмауэров и парапетов без обделки боковых стенок) шириной до 1 м</t>
  </si>
  <si>
    <t>ТЕРр58-20-4</t>
  </si>
  <si>
    <t>Смена обделок из листовой стали (брандмауэров и парапетов без обделки боковых стенок) шириной Смена обделок из листовой стали (брандмауэров и парапетов без обделки боковых стенок) шириной до 1,75 м</t>
  </si>
  <si>
    <t>ТЕРр58-20-5</t>
  </si>
  <si>
    <t>Смена обделок из листовой стали, примыканий Смена обделок из листовой стали, примыканий к каменным стенам</t>
  </si>
  <si>
    <t>ТЕРр58-20-6</t>
  </si>
  <si>
    <t>Смена обделок из листовой стали, примыканий Смена обделок из листовой стали, примыканий к деревянным стенам</t>
  </si>
  <si>
    <t>ТЕРр58-20-7</t>
  </si>
  <si>
    <t>Смена обделок из листовой стали, примыканий Смена обделок из листовой стали, примыканий к дымовым трубам</t>
  </si>
  <si>
    <t>ТЕРр58-20-8</t>
  </si>
  <si>
    <t>Смена обделок из листовой стали, примыканий Смена обделок из листовой стали, примыканий к вытяжным трубам</t>
  </si>
  <si>
    <t>Раздел 21. Смена колпаков на дымовых и вентиляционных трубах</t>
  </si>
  <si>
    <t>ТЕРр58-21-1</t>
  </si>
  <si>
    <t>Смена колпаков на дымовых и вентиляционных трубах в один канал</t>
  </si>
  <si>
    <t>ТЕРр58-21-2</t>
  </si>
  <si>
    <t>На каждый следующий канал добавлять к расценке 58-21-1</t>
  </si>
  <si>
    <t>Раздел 22. Смена ухватов для водосточных труб</t>
  </si>
  <si>
    <t>ТЕРр58-22-1</t>
  </si>
  <si>
    <t>Смена ухватов для водосточных труб Смена ухватов для водосточных труб в каменных стенах</t>
  </si>
  <si>
    <t>ТЕРр58-22-2</t>
  </si>
  <si>
    <t>Смена ухватов для водосточных труб Смена ухватов для водосточных труб в деревянных стенах</t>
  </si>
  <si>
    <t>Раздел 23. Устройство обделок в местах примыкания кровли к радио и телеантеннам</t>
  </si>
  <si>
    <t>ТЕРр58-23-1</t>
  </si>
  <si>
    <t>Установка стальной гильзы и фартука при обделке мест примыкания мягкой кровли</t>
  </si>
  <si>
    <t>Раздел 24. Смена кровли из черепицы</t>
  </si>
  <si>
    <t>ТЕРр58-24-1</t>
  </si>
  <si>
    <t>Смена кровли из черепицы при добавлении нового материала Смена кровли из черепицы при добавлении нового материала до 50%</t>
  </si>
  <si>
    <t>ТЕРр58-24-2</t>
  </si>
  <si>
    <t>Смена кровли из черепицы при добавлении нового материала Смена кровли из черепицы при добавлении нового материала до 75%</t>
  </si>
  <si>
    <t>ТЕРр58-24-3</t>
  </si>
  <si>
    <t>Смена кровли из черепицы при добавлении нового материала При смене покрытия с уклоном более 35 градусов (более 1:1,43) добавлять к расценкам 58-24-1 и 58-24-2</t>
  </si>
  <si>
    <t>Раздел 25. Прорезка борозд в старой кровле нарезчиками с алмазными дисками</t>
  </si>
  <si>
    <t>ТЕРр58-26-1</t>
  </si>
  <si>
    <t>Прорезка борозд в старой кровле нарезчиками с алмазными дисками, толщина кровли Прорезка борозд в старой кровле нарезчиками с алмазными дисками, толщина кровли до 10 см</t>
  </si>
  <si>
    <t>ТЕРр58-26-2</t>
  </si>
  <si>
    <t>Прорезка борозд в старой кровле нарезчиками с алмазными дисками, толщина кровли Прорезка борозд в старой кровле нарезчиками с алмазными дисками, толщина кровли до 20 см</t>
  </si>
  <si>
    <t>ТЕРр58-26-3</t>
  </si>
  <si>
    <t>Прорезка борозд в старой кровле нарезчиками с алмазными дисками, толщина кровли Прорезка борозд в старой кровле нарезчиками с алмазными дисками, толщина кровли более 20 см</t>
  </si>
  <si>
    <t>Раздел 26. Ремонт мягкой кровли из рубероида РК-350 с использованием аппарата «AIV» с устройством нового покрытия</t>
  </si>
  <si>
    <t>ТЕРр58-27-1</t>
  </si>
  <si>
    <t>Ремонт мягкой кровли из рубероида РК-350 с использованием аппарата «AIV» с устройством нового покрытия Ремонт мягкой кровли из рубероида РК-350 с использованием аппарата «AIV» с устройством нового покрытия в один слой</t>
  </si>
  <si>
    <t>ТЕРр58-27-2</t>
  </si>
  <si>
    <t>Ремонт мягкой кровли из рубероида РК-350 с использованием аппарата «AIV» с устройством нового покрытия Ремонт мягкой кровли из рубероида РК-350 с использованием аппарата «AIV» с устройством нового покрытия в два слоя</t>
  </si>
  <si>
    <t>Раздел 27. Подготовка и проварка основания рулонной кровли с использованием аппарата «AIV» для последующего покрытия рулонной кровлей</t>
  </si>
  <si>
    <t>ТЕРр58-28-1</t>
  </si>
  <si>
    <t>Подготовка и проварка основания рулонной кровли с использованием аппарата «AIV» для последующего покрытия рулонной кровлей</t>
  </si>
  <si>
    <t>Раздел 28. Ремонт рулонных кровель с применением приклеиваемых рулонных материалов на основе этилен-пропиленовых каучуков</t>
  </si>
  <si>
    <t>ТЕРр58-29-1</t>
  </si>
  <si>
    <t>Ремонт рулонных кровель с применением приклеиваемых рулонных материалов на основе этилен-пропиленовых каучуков</t>
  </si>
  <si>
    <t>Раздел 29. Ремонт кровли с переработкой многослойного рубероидного ковра в ВИР-ПЛАСТ</t>
  </si>
  <si>
    <t>ТЕРр58-30-1</t>
  </si>
  <si>
    <t>Ремонт кровли с переработкой многослойного рубероидного ковра в ВИР-ПЛАСТ</t>
  </si>
  <si>
    <t>ТЕРр58-30-2</t>
  </si>
  <si>
    <t>На каждый следующий слой добавлять к расценке 58-30-1</t>
  </si>
  <si>
    <t>ТЕРр-2001-59 Лестницы, крыльца</t>
  </si>
  <si>
    <t>Раздел 1. Разборка деревянных лестниц и крылец</t>
  </si>
  <si>
    <t>ТЕРр59-1-1</t>
  </si>
  <si>
    <t>Разборка деревянных Разборка деревянных лестниц с маршами и площадками</t>
  </si>
  <si>
    <t>ТЕРр59-1-2</t>
  </si>
  <si>
    <t>Разборка деревянных Разборка деревянных крылец с площадками и ступенями</t>
  </si>
  <si>
    <t>Раздел 2. Разборка деревянных чердачных лестниц</t>
  </si>
  <si>
    <t>ТЕРр59-2-1</t>
  </si>
  <si>
    <t>Разборка деревянных чердачных лестниц</t>
  </si>
  <si>
    <t>Раздел 3. Разборка металлических лестничных решеток</t>
  </si>
  <si>
    <t>ТЕРр59-3-1</t>
  </si>
  <si>
    <t>Разборка металлических лестничных решеток при весе одного метра решетки Разборка металлических лестничных решеток при весе одного метра решетки до 60 кг</t>
  </si>
  <si>
    <t>ТЕРр59-3-2</t>
  </si>
  <si>
    <t>Разборка металлических лестничных решеток при весе одного метра решетки Разборка металлических лестничных решеток при весе одного метра решетки свыше 60 кг</t>
  </si>
  <si>
    <t>Раздел 4. Разборка поручней</t>
  </si>
  <si>
    <t>ТЕРр59-4-1</t>
  </si>
  <si>
    <t>Разборка поручней деревянных Разборка поручней деревянных прямой части</t>
  </si>
  <si>
    <t>ТЕРр59-4-2</t>
  </si>
  <si>
    <t>Разборка поручней деревянных Разборка поручней деревянных закруглений</t>
  </si>
  <si>
    <t>ТЕРр59-4-3</t>
  </si>
  <si>
    <t>Разборка поручней деревянных Разборка поручней поливинилхлоридных</t>
  </si>
  <si>
    <t>Раздел 5. Ремонт ступеней</t>
  </si>
  <si>
    <t>ТЕРр59-5-1</t>
  </si>
  <si>
    <t>Ремонт ступеней Ремонт ступеней деревянных</t>
  </si>
  <si>
    <t>ТЕРр59-5-2</t>
  </si>
  <si>
    <t>Ремонт ступеней Ремонт ступеней бетонных</t>
  </si>
  <si>
    <t>ТЕРр59-5-3</t>
  </si>
  <si>
    <t>Ремонт ступеней Ремонт ступеней мозаичных</t>
  </si>
  <si>
    <t>Раздел 6. Устройство вставок в каменных ступенях</t>
  </si>
  <si>
    <t>ТЕРр59-6-1</t>
  </si>
  <si>
    <t>Устройство вставок в каменных ступенях</t>
  </si>
  <si>
    <t>Раздел 7. Ремонт деревянного поручня</t>
  </si>
  <si>
    <t>ТЕРр59-7-1</t>
  </si>
  <si>
    <t>Ремонт Ремонт прямой части поручня с постановкой заделок</t>
  </si>
  <si>
    <t>ТЕРр59-7-2</t>
  </si>
  <si>
    <t>Ремонт Ремонт закруглений поручня с постановкой заделок</t>
  </si>
  <si>
    <t>Раздел 8. Укрепление стоек металлических решеток ограждений</t>
  </si>
  <si>
    <t>ТЕРр59-8-1</t>
  </si>
  <si>
    <t>Укрепление стоек металлических решеток ограждений</t>
  </si>
  <si>
    <t>Раздел 9. Ремонт металлических лестничных решеток</t>
  </si>
  <si>
    <t>ТЕРр59-9-1</t>
  </si>
  <si>
    <t>Ремонт металлических лестничных решеток</t>
  </si>
  <si>
    <t>Раздел 10. Смена отдельных каменных и железобетонных ступеней</t>
  </si>
  <si>
    <t>ТЕРр59-10-1</t>
  </si>
  <si>
    <t>Смена отдельных каменных и железобетонных ступеней Смена отдельных каменных и железобетонных ступеней на косоурах</t>
  </si>
  <si>
    <t>ТЕРр59-10-2</t>
  </si>
  <si>
    <t>Смена отдельных каменных и железобетонных ступеней Смена отдельных каменных и железобетонных ступеней на сплошном основании или с заделкой двух концов</t>
  </si>
  <si>
    <t>ТЕРр-2001-60 Печные работы</t>
  </si>
  <si>
    <t>Раздел 1. Разборка кладки печей и очагов</t>
  </si>
  <si>
    <t>ТЕРр60-1-1</t>
  </si>
  <si>
    <t>Разборка кладки печей Разборка кладки печей необлицованных</t>
  </si>
  <si>
    <t>ТЕРр60-1-2</t>
  </si>
  <si>
    <t>Разборка кладки печей Разборка кладки печей облицованных</t>
  </si>
  <si>
    <t>ТЕРр60-1-3</t>
  </si>
  <si>
    <t>Разборка кладки очагов Разборка кладки очагов необлицованных</t>
  </si>
  <si>
    <t>ТЕРр60-1-4</t>
  </si>
  <si>
    <t>Разборка кладки очагов Разборка кладки очагов облицованных</t>
  </si>
  <si>
    <t>ТЕРр60-1-5</t>
  </si>
  <si>
    <t>Разборка кладки очагов Разборка кладки печей в футлярах из кровельной стали</t>
  </si>
  <si>
    <t>Раздел 2. Разборка дымовых кирпичных труб и боровов</t>
  </si>
  <si>
    <t>ТЕРр60-2-1</t>
  </si>
  <si>
    <t>Разборка дымовых кирпичных труб и боровов в один канал</t>
  </si>
  <si>
    <t>ТЕРр60-2-2</t>
  </si>
  <si>
    <t>На каждый следующий канал добавлять к расценке 60-2-1</t>
  </si>
  <si>
    <t>Раздел 3. Большой ремонт печей</t>
  </si>
  <si>
    <t>ТЕРр60-3-1</t>
  </si>
  <si>
    <t>Большой ремонт печей Большой ремонт печей облицованных</t>
  </si>
  <si>
    <t>ТЕРр60-3-2</t>
  </si>
  <si>
    <t>Большой ремонт печей Большой ремонт печей необлицованных</t>
  </si>
  <si>
    <t>Раздел 4. Малый ремонт печей</t>
  </si>
  <si>
    <t>ТЕРр60-4-1</t>
  </si>
  <si>
    <t>Малый ремонт Малый ремонт сводов русских печей</t>
  </si>
  <si>
    <t>ТЕРр60-4-2</t>
  </si>
  <si>
    <t>Малый ремонт Малый ремонт пода, наружной стенки русских печей</t>
  </si>
  <si>
    <t>ТЕРр60-4-3</t>
  </si>
  <si>
    <t>Малый ремонт Малый ремонт сводов голландских печей</t>
  </si>
  <si>
    <t>ТЕРр60-4-4</t>
  </si>
  <si>
    <t>Малый ремонт Малый ремонт пода, топочного или поддувального отверстия голландских печей</t>
  </si>
  <si>
    <t>ТЕРр60-4-5</t>
  </si>
  <si>
    <t>Малый ремонт Малый ремонт боковой или задней стенки кухонных очагов</t>
  </si>
  <si>
    <t>ТЕРр60-4-6</t>
  </si>
  <si>
    <t>Малый ремонт Малый ремонт топочного или поддувального отверстия кухонных очагов</t>
  </si>
  <si>
    <t>Раздел 5. Перекладка частей русской печи</t>
  </si>
  <si>
    <t>ТЕРр60-5-1</t>
  </si>
  <si>
    <t>Перекладка Перекладка устья русской печи</t>
  </si>
  <si>
    <t>ТЕРр60-5-2</t>
  </si>
  <si>
    <t>Перекладка Перекладка свода русской печи</t>
  </si>
  <si>
    <t>ТЕРр60-5-3</t>
  </si>
  <si>
    <t>Перекладка Перекладка пода русской печи</t>
  </si>
  <si>
    <t>ТЕРр60-5-4</t>
  </si>
  <si>
    <t>Перекладка Перекладка наружной стенки русской печи</t>
  </si>
  <si>
    <t>Раздел 6. Смена водогрейных и пищеварных котлов</t>
  </si>
  <si>
    <t>ТЕРр60-6-1</t>
  </si>
  <si>
    <t>Смена водогрейных и пищеварных котлов вместимостью Смена водогрейных и пищеварных котлов вместимостью 75 литров</t>
  </si>
  <si>
    <t>ТЕРр60-6-2</t>
  </si>
  <si>
    <t>Смена водогрейных и пищеварных котлов вместимостью Смена водогрейных и пищеварных котлов вместимостью 185 литров</t>
  </si>
  <si>
    <t>ТЕРр60-6-3</t>
  </si>
  <si>
    <t>Смена водогрейных и пищеварных котлов вместимостью Смена водогрейных и пищеварных котлов вместимостью 300 литров</t>
  </si>
  <si>
    <t>Раздел 7. Перекладка дымовых труб</t>
  </si>
  <si>
    <t>ТЕРр60-7-1</t>
  </si>
  <si>
    <t>Перекладка дымовых труб под крышей с добавлением нового кирпича до 25% в один канал</t>
  </si>
  <si>
    <t>ТЕРр60-7-2</t>
  </si>
  <si>
    <t>На каждый следующий канал добавлять к расценке 60-7-1</t>
  </si>
  <si>
    <t>ТЕРр60-7-3</t>
  </si>
  <si>
    <t>Перекладка дымовых труб под крышей с добавлением нового кирпича 50% в один канал</t>
  </si>
  <si>
    <t>ТЕРр60-7-4</t>
  </si>
  <si>
    <t>На каждый следующий канал добавлять к расценке 60-7-3</t>
  </si>
  <si>
    <t>ТЕРр60-7-5</t>
  </si>
  <si>
    <t>Перекладка дымовых труб над крышей с добавлением нового кирпича до 25 % в один канал</t>
  </si>
  <si>
    <t>ТЕРр60-7-6</t>
  </si>
  <si>
    <t>На каждый следующий канал добавлять к расценке 60-7-5</t>
  </si>
  <si>
    <t>ТЕРр60-7-7</t>
  </si>
  <si>
    <t>Перекладка дымовых труб над крышей с добавлением нового кирпича до 50% в один канал</t>
  </si>
  <si>
    <t>ТЕРр60-7-8</t>
  </si>
  <si>
    <t>На каждый следующий канал добавлять к расценке 60-7-7</t>
  </si>
  <si>
    <t>Раздел 8. Перекладка вертикальных разделок печей</t>
  </si>
  <si>
    <t>ТЕРр60-8-1</t>
  </si>
  <si>
    <t>Перекладка вертикальных разделок печей толщиной Перекладка вертикальных разделок печей толщиной 0,25 кирпича</t>
  </si>
  <si>
    <t>ТЕРр60-8-2</t>
  </si>
  <si>
    <t>Перекладка вертикальных разделок печей толщиной Перекладка вертикальных разделок печей толщиной 0,5 кирпича</t>
  </si>
  <si>
    <t>ТЕРр60-8-3</t>
  </si>
  <si>
    <t>Перекладка вертикальных разделок печей толщиной Перекладка вертикальных разделок печей толщиной 1,0 кирпич</t>
  </si>
  <si>
    <t>Раздел 9. Ремонт отдельных частей трубы</t>
  </si>
  <si>
    <t>ТЕРр60-9-1</t>
  </si>
  <si>
    <t>Ремонт патрубков трубы</t>
  </si>
  <si>
    <t>ТЕРр60-9-2</t>
  </si>
  <si>
    <t>Ремонт разделок трубы в один канал</t>
  </si>
  <si>
    <t>ТЕРр60-9-3</t>
  </si>
  <si>
    <t>На каждый следующий канал добавлять к расценке 60-9-2</t>
  </si>
  <si>
    <t>Раздел 10. Исправление кладки дымовой трубы</t>
  </si>
  <si>
    <t>ТЕРр60-10-1</t>
  </si>
  <si>
    <t>Исправление кладки дымовой трубы</t>
  </si>
  <si>
    <t>ТЕРр60-10-2</t>
  </si>
  <si>
    <t>Исправление оголовка дымовых труб с добавлением до 50% нового кирпича Исправление оголовка дымовых труб с добавлением до 50% нового кирпича с одним каналом</t>
  </si>
  <si>
    <t>ТЕРр60-10-3</t>
  </si>
  <si>
    <t>Исправление оголовка дымовых труб с добавлением до 50% нового кирпича Исправление оголовка дымовых труб с добавлением до 50% нового кирпича с двумя каналами</t>
  </si>
  <si>
    <t>ТЕРр60-10-4</t>
  </si>
  <si>
    <t>Исправление оголовка дымовых труб с добавлением до 50% нового кирпича На каждый следующий канал сверх двух добавлять к расценке 60-10-3</t>
  </si>
  <si>
    <t>Раздел 11. Смена изразцов облицовки печей</t>
  </si>
  <si>
    <t>ТЕРр60-11-1</t>
  </si>
  <si>
    <t>Смена изразцов облицовки печей</t>
  </si>
  <si>
    <t>Раздел 12. Промазка трещин в кладке печи</t>
  </si>
  <si>
    <t>ТЕРр60-12-1</t>
  </si>
  <si>
    <t>Промазка трещин в кладке печи</t>
  </si>
  <si>
    <t>Раздел 13. Обделка кирпичом топливников</t>
  </si>
  <si>
    <t>ТЕРр60-13-1</t>
  </si>
  <si>
    <t>Обделка кирпичом топливников Обделка кирпичом топливников ванных колонок</t>
  </si>
  <si>
    <t>ТЕРр60-13-2</t>
  </si>
  <si>
    <t>Обделка кирпичом топливников Обделка кирпичом топливников очагов</t>
  </si>
  <si>
    <t>Раздел 14. Смена приборов в печах</t>
  </si>
  <si>
    <t>ТЕРр60-14-1</t>
  </si>
  <si>
    <t>Смена в печах необлицованных Смена в печах необлицованных вычистных и поддувальных дверок</t>
  </si>
  <si>
    <t>ТЕРр60-14-2</t>
  </si>
  <si>
    <t>Смена в печах необлицованных Смена в печах необлицованных топочных дверок</t>
  </si>
  <si>
    <t>ТЕРр60-14-3</t>
  </si>
  <si>
    <t>Смена в печах необлицованных Смена в печах необлицованных вьюшек</t>
  </si>
  <si>
    <t>ТЕРр60-14-4</t>
  </si>
  <si>
    <t>Смена в печах необлицованных Смена в печах необлицованных задвижек</t>
  </si>
  <si>
    <t>ТЕРр60-14-5</t>
  </si>
  <si>
    <t>Смена в печах необлицованных Смена в печах необлицованных духовых шкафов</t>
  </si>
  <si>
    <t>ТЕРр60-14-6</t>
  </si>
  <si>
    <t>Смена в печах необлицованных Смена в печах необлицованных водогрейных коробок</t>
  </si>
  <si>
    <t>ТЕРр60-14-7</t>
  </si>
  <si>
    <t>Смена в печах необлицованных Смена в печах необлицованных душников и розеток</t>
  </si>
  <si>
    <t>ТЕРр60-14-8</t>
  </si>
  <si>
    <t>Смена в печах облицованных без исправления облицовки Смена в печах облицованных без исправления облицовки вычистных и поддувальных дверок</t>
  </si>
  <si>
    <t>ТЕРр60-14-9</t>
  </si>
  <si>
    <t>Смена в печах облицованных без исправления облицовки Смена в печах облицованных без исправления облицовки топочных дверок</t>
  </si>
  <si>
    <t>ТЕРр60-14-10</t>
  </si>
  <si>
    <t>Смена в печах облицованных без исправления облицовки Смена в печах облицованных без исправления облицовки вьюшек</t>
  </si>
  <si>
    <t>ТЕРр60-14-11</t>
  </si>
  <si>
    <t>Смена в печах облицованных без исправления облицовки Смена в печах облицованных без исправления облицовки задвижек</t>
  </si>
  <si>
    <t>ТЕРр60-14-12</t>
  </si>
  <si>
    <t>Смена в печах облицованных без исправления облицовки Смена в печах облицованных без исправления облицовки духовых шкафов</t>
  </si>
  <si>
    <t>ТЕРр60-14-13</t>
  </si>
  <si>
    <t>Смена в печах облицованных без исправления облицовки Смена в печах облицованных без исправления облицовки водогрейных коробок</t>
  </si>
  <si>
    <t>ТЕРр60-14-14</t>
  </si>
  <si>
    <t>Смена в печах облицованных без исправления облицовки Смена в печах облицованных без исправления облицовки душников и розеток</t>
  </si>
  <si>
    <t>ТЕРр60-14-15</t>
  </si>
  <si>
    <t>Смена в печах облицованных с исправлением облицовки Смена в печах облицованных с исправлением облицовки вычистных и поддувальных дверок</t>
  </si>
  <si>
    <t>ТЕРр60-14-16</t>
  </si>
  <si>
    <t>Смена в печах облицованных с исправлением облицовки Смена в печах облицованных с исправлением облицовки топочных дверок</t>
  </si>
  <si>
    <t>ТЕРр60-14-17</t>
  </si>
  <si>
    <t>Смена в печах облицованных с исправлением облицовки Смена в печах облицованных с исправлением облицовки духовых шкафов</t>
  </si>
  <si>
    <t>ТЕРр60-14-18</t>
  </si>
  <si>
    <t>Смена в печах облицованных с исправлением облицовки Смена в печах облицованных с исправлением облицовки водогрейных коробок</t>
  </si>
  <si>
    <t>Раздел 15. Смена предтопочных листов</t>
  </si>
  <si>
    <t>ТЕРр60-15-1</t>
  </si>
  <si>
    <t>Смена предтопочных листов Смена предтопочных листов дугообразных</t>
  </si>
  <si>
    <t>ТЕРр60-15-2</t>
  </si>
  <si>
    <t>Смена предтопочных листов Смена предтопочных листов прямоугольных</t>
  </si>
  <si>
    <t>Раздел 16. Прочистка дымохода</t>
  </si>
  <si>
    <t>ТЕРр60-16-1</t>
  </si>
  <si>
    <t>Прочистка дымохода Прочистка дымохода из кирпича горизонтального</t>
  </si>
  <si>
    <t>ТЕРр60-16-2</t>
  </si>
  <si>
    <t>Прочистка дымохода Прочистка дымохода из кирпича вертикального</t>
  </si>
  <si>
    <t>ТЕРр60-16-3</t>
  </si>
  <si>
    <t>Прочистка дымохода Прочистка дымохода из кровельной стали</t>
  </si>
  <si>
    <t>Раздел 17. Устройство отверстий для печей и труб</t>
  </si>
  <si>
    <t>ТЕРр60-17-1</t>
  </si>
  <si>
    <t>Устройство отверстий для печей и труб Устройство отверстий для печей и труб в перекрытиях чердачных</t>
  </si>
  <si>
    <t>ТЕРр60-17-2</t>
  </si>
  <si>
    <t>Устройство отверстий для печей и труб Устройство отверстий для печей и труб в перекрытиях междуэтажных</t>
  </si>
  <si>
    <t>ТЕРр60-17-3</t>
  </si>
  <si>
    <t>Устройство отверстий для печей и труб Устройство отверстий для печей и труб в полах без отделки фриза</t>
  </si>
  <si>
    <t>ТЕРр60-17-4</t>
  </si>
  <si>
    <t>Устройство отверстий для печей и труб Устройство отверстий для печей и труб в полах с отделкой фриза</t>
  </si>
  <si>
    <t>Раздел 18. Устройство дымовых каналов в кирпичных стенах</t>
  </si>
  <si>
    <t>ТЕРр60-18-1</t>
  </si>
  <si>
    <t>Устройство дымовых каналов в кирпичных стенах в один канал</t>
  </si>
  <si>
    <t>ТЕРр60-18-2</t>
  </si>
  <si>
    <t>На каждый следующий канал добавлять к расценке к 60-18-1</t>
  </si>
  <si>
    <t>Раздел 19. Смена колпаков на дымовых трубах</t>
  </si>
  <si>
    <t>ТЕРр60-19-1</t>
  </si>
  <si>
    <t>Смена колпаков на дымовых трубах на один канал</t>
  </si>
  <si>
    <t>ТЕРр60-19-2</t>
  </si>
  <si>
    <t>На каждый следующий канал добавлять к расценке 60-19-1</t>
  </si>
  <si>
    <t>ТЕРр-2001-61 Штукатурные работы</t>
  </si>
  <si>
    <t>Раздел 1. Сплошное выравнивание штукатурки внутри здания</t>
  </si>
  <si>
    <t>ТЕРр61-1-1</t>
  </si>
  <si>
    <t>Сплошное выравнивание штукатурки стен цементно-известковым раствором при толщине намета Сплошное выравнивание штукатурки стен цементно-известковым раствором при толщине намета до 5 мм</t>
  </si>
  <si>
    <t>ТЕРр61-1-2</t>
  </si>
  <si>
    <t>Сплошное выравнивание штукатурки стен цементно-известковым раствором при толщине намета Сплошное выравнивание штукатурки стен цементно-известковым раствором при толщине намета до 10 мм</t>
  </si>
  <si>
    <t>ТЕРр61-1-3</t>
  </si>
  <si>
    <t>Сплошное выравнивание штукатурки стен полимерцементным раствором при толщине намета Сплошное выравнивание штукатурки стен полимерцементным раствором при толщине намета до 5 мм</t>
  </si>
  <si>
    <t>ТЕРр61-1-4</t>
  </si>
  <si>
    <t>Сплошное выравнивание штукатурки стен полимерцементным раствором при толщине намета Сплошное выравнивание штукатурки стен полимерцементным раствором при толщине намета до 10 мм</t>
  </si>
  <si>
    <t>ТЕРр61-1-5</t>
  </si>
  <si>
    <t>Сплошное выравнивание штукатурки потолков цементно-известковым раствором при толщине намета Сплошное выравнивание штукатурки потолков цементно-известковым раствором при толщине намета до 5 мм</t>
  </si>
  <si>
    <t>ТЕРр61-1-6</t>
  </si>
  <si>
    <t>Сплошное выравнивание штукатурки потолков цементно-известковым раствором при толщине намета Сплошное выравнивание штукатурки потолков цементно-известковым раствором при толщине намета до 10 мм</t>
  </si>
  <si>
    <t>ТЕРр61-1-7</t>
  </si>
  <si>
    <t>Сплошное выравнивание штукатурки потолков полимерцементным раствором при толщине намета Сплошное выравнивание штукатурки потолков полимерцементным раствором при толщине намета до 5 мм</t>
  </si>
  <si>
    <t>ТЕРр61-1-8</t>
  </si>
  <si>
    <t>Сплошное выравнивание штукатурки потолков полимерцементным раствором при толщине намета Сплошное выравнивание штукатурки потолков полимерцементным раствором при толщине намета до 10 мм</t>
  </si>
  <si>
    <t>ТЕРр61-1-9</t>
  </si>
  <si>
    <t>Сплошное выравнивание штукатурки внутри здания (однослойная штукатурка) сухой растворной смесью (типа «Ветонит») толщиной до 10 мм для последующей окраски или оклейки обоями Сплошное выравнивание штукатурки внутри здания (однослойная штукатурка) сухой растворной смесью (типа «Ветонит») толщиной до 10 мм для последующей окраски или оклейки обоями стен</t>
  </si>
  <si>
    <t>ТЕРр61-1-10</t>
  </si>
  <si>
    <t>Сплошное выравнивание штукатурки внутри здания (однослойная штукатурка) сухой растворной смесью (типа «Ветонит») толщиной до 10 мм для последующей окраски или оклейки обоями Сплошное выравнивание штукатурки внутри здания (однослойная штукатурка) сухой растворной смесью (типа «Ветонит») толщиной до 10 мм для последующей окраски или оклейки обоями потолков</t>
  </si>
  <si>
    <t>ТЕРр61-1-11</t>
  </si>
  <si>
    <t>Сплошное выравнивание штукатурки внутри здания (однослойная штукатурка) сухой растворной смесью (типа «Ветонит») толщиной до 10 мм для последующей окраски или оклейки обоями Сплошное выравнивание штукатурки внутри здания (однослойная штукатурка) сухой растворной смесью (типа «Ветонит») толщиной до 10 мм для последующей окраски или оклейки обоями оконных и дверных откосов плоских</t>
  </si>
  <si>
    <t>ТЕРр61-1-12</t>
  </si>
  <si>
    <t>Сплошное выравнивание штукатурки внутри здания (однослойная штукатурка) сухой растворной смесью (типа «Ветонит») толщиной до 10 мм для последующей окраски или оклейки обоями Сплошное выравнивание штукатурки внутри здания (однослойная штукатурка) сухой растворной смесью (типа «Ветонит») толщиной до 10 мм для последующей окраски или оклейки обоями оконных и дверных откосов криволинейных</t>
  </si>
  <si>
    <t>Раздел 2. Ремонт штукатурки внутренних стен по камню и бетону отдельными местами</t>
  </si>
  <si>
    <t>ТЕРр61-2-1</t>
  </si>
  <si>
    <t>Ремонт штукатурки внутренних стен по камню известковым раствором площадью отдельных мест Ремонт штукатурки внутренних стен по камню известковым раствором площадью отдельных мест до 1 м2 толщиной слоя до 20 мм</t>
  </si>
  <si>
    <t>ТЕРр61-2-2</t>
  </si>
  <si>
    <t>Ремонт штукатурки внутренних стен по камню известковым раствором площадью отдельных мест Ремонт штукатурки внутренних стен по камню известковым раствором площадью отдельных мест на каждые следующие 10 мм толщины слоя добавлять к расценке 61-2-1</t>
  </si>
  <si>
    <t>ТЕРр61-2-3</t>
  </si>
  <si>
    <t>Ремонт штукатурки внутренних стен по камню известковым раствором площадью отдельных мест Ремонт штукатурки внутренних стен по камню известковым раствором площадью отдельных мест до 10 м2 толщиной слоя до 20 мм</t>
  </si>
  <si>
    <t>ТЕРр61-2-4</t>
  </si>
  <si>
    <t>Ремонт штукатурки внутренних стен по камню известковым раствором площадью отдельных мест Ремонт штукатурки внутренних стен по камню известковым раствором площадью отдельных мест на каждые следующие 10 мм толщины слоя добавлять к расценке 61-2-3</t>
  </si>
  <si>
    <t>ТЕРр61-2-5</t>
  </si>
  <si>
    <t>Ремонт штукатурки внутренних стен по камню известковым раствором площадью отдельных мест Ремонт штукатурки внутренних стен по камню известковым раствором площадью отдельных мест более 10 м2 толщиной слоя до 20 мм</t>
  </si>
  <si>
    <t>ТЕРр61-2-6</t>
  </si>
  <si>
    <t>Ремонт штукатурки внутренних стен по камню известковым раствором площадью отдельных мест Ремонт штукатурки внутренних стен по камню известковым раствором площадью отдельных мест на каждые следующие 10 мм толщины слоя добавлять к расценке к 61-2-5</t>
  </si>
  <si>
    <t>ТЕРр61-2-7</t>
  </si>
  <si>
    <t>Ремонт штукатурки внутренних стен по камню и бетону цементно-известковым раствором, площадью отдельных мест Ремонт штукатурки внутренних стен по камню и бетону цементно-известковым раствором, площадью отдельных мест до 1 м2 толщиной слоя до 20 мм</t>
  </si>
  <si>
    <t>ТЕРр61-2-8</t>
  </si>
  <si>
    <t>Ремонт штукатурки внутренних стен по камню и бетону цементно-известковым раствором, площадью отдельных мест Ремонт штукатурки внутренних стен по камню и бетону цементно-известковым раствором, площадью отдельных мест на каждые следующие 10 мм толщины слоя добавлять к расценке 61-2-7</t>
  </si>
  <si>
    <t>ТЕРр61-2-9</t>
  </si>
  <si>
    <t>Ремонт штукатурки внутренних стен по камню и бетону цементно-известковым раствором, площадью отдельных мест Ремонт штукатурки внутренних стен по камню и бетону цементно-известковым раствором, площадью отдельных мест до 10 м2 толщиной слоя до 20 мм</t>
  </si>
  <si>
    <t>ТЕРр61-2-10</t>
  </si>
  <si>
    <t>Ремонт штукатурки внутренних стен по камню и бетону цементно-известковым раствором, площадью отдельных мест Ремонт штукатурки внутренних стен по камню и бетону цементно-известковым раствором, площадью отдельных мест на каждые следующие 10 мм толщины слоя добавлять к расценке 61-2-9</t>
  </si>
  <si>
    <t>ТЕРр61-2-11</t>
  </si>
  <si>
    <t>Ремонт штукатурки внутренних стен по камню и бетону цементно-известковым раствором, площадью отдельных мест Ремонт штукатурки внутренних стен по камню и бетону цементно-известковым раствором, площадью отдельных мест более 10 м2 толщиной слоя до 20 мм</t>
  </si>
  <si>
    <t>ТЕРр61-2-12</t>
  </si>
  <si>
    <t>Ремонт штукатурки внутренних стен по камню и бетону цементно-известковым раствором, площадью отдельных мест Ремонт штукатурки внутренних стен по камню и бетону цементно-известковым раствором, площадью отдельных мест на каждые следующие 10 мм толщины слоя добавлять к расценке 61-2-11</t>
  </si>
  <si>
    <t>Раздел 3. Ремонт штукатурки внутренних стен по дереву отдельными местами</t>
  </si>
  <si>
    <t>ТЕРр61-3-1</t>
  </si>
  <si>
    <t>Ремонт штукатурки внутренних стен по дереву известково-алебастровым раствором площадью отдельных мест Ремонт штукатурки внутренних стен по дереву известково-алебастровым раствором площадью отдельных мест до 1 м2 толщиной слоя до 25 мм</t>
  </si>
  <si>
    <t>ТЕРр61-3-2</t>
  </si>
  <si>
    <t>Ремонт штукатурки внутренних стен по дереву известково-алебастровым раствором площадью отдельных мест Ремонт штукатурки внутренних стен по дереву известково-алебастровым раствором площадью отдельных мест на каждые следующие 10 мм толщины слоя добавлять к расценке 61-3-1</t>
  </si>
  <si>
    <t>ТЕРр61-3-3</t>
  </si>
  <si>
    <t>Ремонт штукатурки внутренних стен по дереву известково-алебастровым раствором площадью отдельных мест Ремонт штукатурки внутренних стен по дереву известково-алебастровым раствором площадью отдельных мест до 10 м2 толщиной слоя до 25 мм</t>
  </si>
  <si>
    <t>ТЕРр61-3-4</t>
  </si>
  <si>
    <t>Ремонт штукатурки внутренних стен по дереву известково-алебастровым раствором площадью отдельных мест Ремонт штукатурки внутренних стен по дереву известково-алебастровым раствором площадью отдельных мест на каждые следующие 10 мм толщины слоя добавлять к расценке 61-3-3</t>
  </si>
  <si>
    <t>ТЕРр61-3-5</t>
  </si>
  <si>
    <t>Ремонт штукатурки внутренних стен по дереву известково-алебастровым раствором площадью отдельных мест Ремонт штукатурки внутренних стен по дереву известково-алебастровым раствором площадью отдельных мест более 10 м2 толщиной слоя до 25 мм</t>
  </si>
  <si>
    <t>ТЕРр61-3-6</t>
  </si>
  <si>
    <t>Ремонт штукатурки внутренних стен по дереву известково-алебастровым раствором площадью отдельных мест Ремонт штукатурки внутренних стен по дереву известково-алебастровым раствором площадью отдельных мест на каждые следующие 10 мм толщины слоя добавлять к расценке 61-3-5</t>
  </si>
  <si>
    <t>Раздел 4. Ремонт штукатурки потолков по камню и бетону отдельными местами</t>
  </si>
  <si>
    <t>ТЕРр61-4-1</t>
  </si>
  <si>
    <t>Ремонт штукатурки потолков по камню известковым раствором площадью отдельных мест Ремонт штукатурки потолков по камню известковым раствором площадью отдельных мест до 1 м2 толщиной слоя до 20 мм</t>
  </si>
  <si>
    <t>ТЕРр61-4-2</t>
  </si>
  <si>
    <t>Ремонт штукатурки потолков по камню известковым раствором площадью отдельных мест Ремонт штукатурки потолков по камню известковым раствором площадью отдельных мест на каждые следующие 10 мм толщины слоя добавлять к расценке 61-4-1</t>
  </si>
  <si>
    <t>ТЕРр61-4-3</t>
  </si>
  <si>
    <t>Ремонт штукатурки потолков по камню известковым раствором площадью отдельных мест Ремонт штукатурки потолков по камню известковым раствором площадью отдельных мест до 10 м2 толщиной слоя до 20 мм</t>
  </si>
  <si>
    <t>ТЕРр61-4-4</t>
  </si>
  <si>
    <t>Ремонт штукатурки потолков по камню известковым раствором площадью отдельных мест Ремонт штукатурки потолков по камню известковым раствором площадью отдельных мест на каждые следующие 10 мм толщины слоя добавлять к расценке 61-4-3</t>
  </si>
  <si>
    <t>ТЕРр61-4-5</t>
  </si>
  <si>
    <t>Ремонт штукатурки потолков по камню известковым раствором площадью отдельных мест Ремонт штукатурки потолков по камню известковым раствором площадью отдельных мест более 10 м2 толщиной слоя до 20 мм</t>
  </si>
  <si>
    <t>ТЕРр61-4-6</t>
  </si>
  <si>
    <t>Ремонт штукатурки потолков по камню известковым раствором площадью отдельных мест Ремонт штукатурки потолков по камню известковым раствором площадью отдельных мест на каждые следующие 10 мм толщины слоя добавлять к расценке 61-4-5</t>
  </si>
  <si>
    <t>ТЕРр61-4-7</t>
  </si>
  <si>
    <t>Ремонт штукатурки потолков по камню и бетону цементно-известковым раствором, площадью отдельных мест Ремонт штукатурки потолков по камню и бетону цементно-известковым раствором, площадью отдельных мест до 1 м2 толщиной слоя до 20 мм</t>
  </si>
  <si>
    <t>ТЕРр61-4-8</t>
  </si>
  <si>
    <t>Ремонт штукатурки потолков по камню и бетону цементно-известковым раствором, площадью отдельных мест Ремонт штукатурки потолков по камню и бетону цементно-известковым раствором, площадью отдельных мест на каждые следующие 10 мм толщины слоя добавлять к расценке 61-4-7</t>
  </si>
  <si>
    <t>ТЕРр61-4-9</t>
  </si>
  <si>
    <t>Ремонт штукатурки потолков по камню и бетону цементно-известковым раствором, площадью отдельных мест Ремонт штукатурки потолков по камню и бетону цементно-известковым раствором, площадью отдельных мест до 10 м2 толщиной слоя до 20 мм</t>
  </si>
  <si>
    <t>ТЕРр61-4-10</t>
  </si>
  <si>
    <t>Ремонт штукатурки потолков по камню и бетону цементно-известковым раствором, площадью отдельных мест Ремонт штукатурки потолков по камню и бетону цементно-известковым раствором, площадью отдельных мест на каждые следующие 10 мм толщины слоя добавлять к расценке 61-4-9</t>
  </si>
  <si>
    <t>ТЕРр61-4-11</t>
  </si>
  <si>
    <t>Ремонт штукатурки потолков по камню и бетону цементно-известковым раствором, площадью отдельных мест Ремонт штукатурки потолков по камню и бетону цементно-известковым раствором, площадью отдельных мест более 10 м2 толщиной слоя до 20 мм</t>
  </si>
  <si>
    <t>ТЕРр61-4-12</t>
  </si>
  <si>
    <t>Ремонт штукатурки потолков по камню и бетону цементно-известковым раствором, площадью отдельных мест Ремонт штукатурки потолков по камню и бетону цементно-известковым раствором, площадью отдельных мест на каждые следующие 10 мм толщины слоя добавлять к расценке 61-4-11</t>
  </si>
  <si>
    <t>Раздел 5. Ремонт штукатурки потолков по дереву отдельными местами</t>
  </si>
  <si>
    <t>ТЕРр61-5-1</t>
  </si>
  <si>
    <t>Ремонт штукатурки потолков по дереву известково-алебастровым раствором площадью отдельных мест Ремонт штукатурки потолков по дереву известково-алебастровым раствором площадью отдельных мест до 1 м2 толщиной слоя до 25 мм</t>
  </si>
  <si>
    <t>ТЕРр61-5-2</t>
  </si>
  <si>
    <t>Ремонт штукатурки потолков по дереву известково-алебастровым раствором площадью отдельных мест Ремонт штукатурки потолков по дереву известково-алебастровым раствором площадью отдельных мест на каждые следующие 10 мм толщины слоя добавлять к расценке 61-5-1</t>
  </si>
  <si>
    <t>ТЕРр61-5-3</t>
  </si>
  <si>
    <t>Ремонт штукатурки потолков по дереву известково-алебастровым раствором площадью отдельных мест Ремонт штукатурки потолков по дереву известково-алебастровым раствором площадью отдельных мест до 10 м2 толщиной слоя до 25 мм</t>
  </si>
  <si>
    <t>ТЕРр61-5-4</t>
  </si>
  <si>
    <t>Ремонт штукатурки потолков по дереву известково-алебастровым раствором площадью отдельных мест Ремонт штукатурки потолков по дереву известково-алебастровым раствором площадью отдельных мест на каждые следующие 10 мм толщины слоя добавлять к расценке 61-5-3</t>
  </si>
  <si>
    <t>ТЕРр61-5-5</t>
  </si>
  <si>
    <t>Ремонт штукатурки потолков по дереву известково-алебастровым раствором площадью отдельных мест Ремонт штукатурки потолков по дереву известково-алебастровым раствором площадью отдельных мест более 10 м2 толщиной слоя до 25 мм</t>
  </si>
  <si>
    <t>ТЕРр61-5-6</t>
  </si>
  <si>
    <t>Ремонт штукатурки потолков по дереву известково-алебастровым раствором площадью отдельных мест Ремонт штукатурки потолков по дереву известково-алебастровым раствором площадью отдельных мест на каждые следующие 10 мм толщины слоя добавлять к расценке 61-5-5</t>
  </si>
  <si>
    <t>Раздел 6. Ремонт штукатурки столбов и пилястр внутри здания</t>
  </si>
  <si>
    <t>ТЕРр61-6-1</t>
  </si>
  <si>
    <t>Ремонт штукатурки столбов и пилястр внутри здания по камню и бетону Ремонт штукатурки столбов и пилястр внутри здания по камню и бетону известковым раствором толщиной слоя до 20 мм</t>
  </si>
  <si>
    <t>ТЕРр61-6-2</t>
  </si>
  <si>
    <t>Ремонт штукатурки столбов и пилястр внутри здания по камню и бетону Ремонт штукатурки столбов и пилястр внутри здания по камню и бетону на каждые следующие 10 мм толщины слоя добавлять к расценке 61-6-1</t>
  </si>
  <si>
    <t>ТЕРр61-6-3</t>
  </si>
  <si>
    <t>Ремонт штукатурки столбов и пилястр внутри здания по камню и бетону Ремонт штукатурки столбов и пилястр внутри здания по камню и бетону цементно-известковым раствором толщиной слоя до 20 мм</t>
  </si>
  <si>
    <t>ТЕРр61-6-4</t>
  </si>
  <si>
    <t>Ремонт штукатурки столбов и пилястр внутри здания по камню и бетону Ремонт штукатурки столбов и пилястр внутри здания по камню и бетону на каждые следующие 10 мм толщины слоя добавлять к расценке 61-6-3</t>
  </si>
  <si>
    <t>ТЕРр61-6-5</t>
  </si>
  <si>
    <t>Ремонт штукатурки столбов и пилястр внутри здания, по дереву известково-алебастровым раствором Ремонт штукатурки столбов и пилястр внутри здания, по дереву известково-алебастровым раствором толщиной слоя до 20 мм</t>
  </si>
  <si>
    <t>ТЕРр61-6-6</t>
  </si>
  <si>
    <t>Ремонт штукатурки столбов и пилястр внутри здания, по дереву известково-алебастровым раствором Ремонт штукатурки столбов и пилястр внутри здания, по дереву известково-алебастровым раствором на каждые следующие 10 мм толщины слоя добавлять к расценке 61-6-5</t>
  </si>
  <si>
    <t>Раздел 7. Ремонт штукатурки откосов внутри здания</t>
  </si>
  <si>
    <t>ТЕРр61-7-1</t>
  </si>
  <si>
    <t>Ремонт штукатурки откосов внутри здания по камню и бетону цементно-известковым раствором Ремонт штукатурки откосов внутри здания по камню и бетону цементно-известковым раствором прямолинейных</t>
  </si>
  <si>
    <t>ТЕРр61-7-2</t>
  </si>
  <si>
    <t>Ремонт штукатурки откосов внутри здания по камню и бетону цементно-известковым раствором Ремонт штукатурки откосов внутри здания по камню и бетону цементно-известковым раствором криволинейных</t>
  </si>
  <si>
    <t>ТЕРр61-7-3</t>
  </si>
  <si>
    <t>Ремонт штукатурки откосов внутри здания по дереву известково-алебастровым раствором Ремонт штукатурки откосов внутри здания по дереву известково-алебастровым раствором прямолинейных</t>
  </si>
  <si>
    <t>ТЕРр61-7-4</t>
  </si>
  <si>
    <t>Ремонт штукатурки откосов внутри здания по дереву известково-алебастровым раствором Ремонт штукатурки откосов внутри здания по дереву известково-алебастровым раствором криволинейных</t>
  </si>
  <si>
    <t>Раздел 8. Ремонт штукатурки тяг и карнизов внутри здания</t>
  </si>
  <si>
    <t>ТЕРр61-8-1</t>
  </si>
  <si>
    <t>Ремонт штукатурки тяг и карнизов внутри здания по камню и бетону цементно-известковым раствором Ремонт штукатурки тяг и карнизов внутри здания по камню и бетону цементно-известковым раствором горизонтальных длиной до 5 м</t>
  </si>
  <si>
    <t>ТЕРр61-8-2</t>
  </si>
  <si>
    <t>Ремонт штукатурки тяг и карнизов внутри здания по камню и бетону цементно-известковым раствором Ремонт штукатурки тяг и карнизов внутри здания по камню и бетону цементно-известковым раствором горизонтальных длиной до 10 м</t>
  </si>
  <si>
    <t>ТЕРр61-8-3</t>
  </si>
  <si>
    <t>Ремонт штукатурки тяг и карнизов внутри здания по камню и бетону цементно-известковым раствором Ремонт штукатурки тяг и карнизов внутри здания по камню и бетону цементно-известковым раствором вертикальных длиной до 5 м</t>
  </si>
  <si>
    <t>ТЕРр61-8-4</t>
  </si>
  <si>
    <t>Ремонт штукатурки тяг и карнизов внутри здания по камню и бетону цементно-известковым раствором Ремонт штукатурки тяг и карнизов внутри здания по камню и бетону цементно-известковым раствором вертикальных длиной до 10 м</t>
  </si>
  <si>
    <t>ТЕРр61-8-5</t>
  </si>
  <si>
    <t>Ремонт штукатурки тяг и карнизов внутри здания по дереву известково-алебастровым раствором Ремонт штукатурки тяг и карнизов внутри здания по дереву известково-алебастровым раствором горизонтальных длиной до 5 м</t>
  </si>
  <si>
    <t>ТЕРр61-8-6</t>
  </si>
  <si>
    <t>Ремонт штукатурки тяг и карнизов внутри здания по дереву известково-алебастровым раствором Ремонт штукатурки тяг и карнизов внутри здания по дереву известково-алебастровым раствором горизонтальных длиной до 10 м</t>
  </si>
  <si>
    <t>ТЕРр61-8-7</t>
  </si>
  <si>
    <t>Ремонт штукатурки тяг и карнизов внутри здания по дереву известково-алебастровым раствором Ремонт штукатурки тяг и карнизов внутри здания по дереву известково-алебастровым раствором вертикальных длиной до 5 м</t>
  </si>
  <si>
    <t>ТЕРр61-8-8</t>
  </si>
  <si>
    <t>Ремонт штукатурки тяг и карнизов внутри здания по дереву известково-алебастровым раствором Ремонт штукатурки тяг и карнизов внутри здания по дереву известково-алебастровым раствором вертикальных длиной до 10 м</t>
  </si>
  <si>
    <t>Раздел 9. Ремонт штукатурки лестничных маршей и площадок</t>
  </si>
  <si>
    <t>ТЕРр61-9-1</t>
  </si>
  <si>
    <t>Ремонт штукатурки лестничных маршей и площадок</t>
  </si>
  <si>
    <t>Раздел 10. Ремонт штукатурки гладких фасадов по камню и бетону с земли и лесов</t>
  </si>
  <si>
    <t>ТЕРр61-10-1</t>
  </si>
  <si>
    <t>Ремонт штукатурки гладких фасадов по камню и бетону с земли и лесов Ремонт штукатурки гладких фасадов по камню и бетону с земли и лесов цементно-известковым раствором площадью отдельных мест до 5 м2 толщиной слоя до 20 мм</t>
  </si>
  <si>
    <t>ТЕРр61-10-2</t>
  </si>
  <si>
    <t>Ремонт штукатурки гладких фасадов по камню и бетону с земли и лесов Ремонт штукатурки гладких фасадов по камню и бетону с земли и лесов на каждые следующие 10 мм толщины слоя добавлять к расценке 61-10-1</t>
  </si>
  <si>
    <t>ТЕРр61-10-3</t>
  </si>
  <si>
    <t>Ремонт штукатурки гладких фасадов по камню и бетону с земли и лесов Ремонт штукатурки гладких фасадов по камню и бетону с земли и лесов цементно-известковым раствором площадью отдельных мест более 5 м2 толщиной слоя до 20 мм</t>
  </si>
  <si>
    <t>ТЕРр61-10-4</t>
  </si>
  <si>
    <t>Ремонт штукатурки гладких фасадов по камню и бетону с земли и лесов Ремонт штукатурки гладких фасадов по камню и бетону с земли и лесов на каждые следующие 10 мм толщины слоя добавлять к расценке 61-10-3</t>
  </si>
  <si>
    <t>ТЕРр61-10-5</t>
  </si>
  <si>
    <t>Ремонт штукатурки гладких фасадов по камню и бетону с земли и лесов Ремонт штукатурки гладких фасадов по камню и бетону с земли и лесов декоративным раствором площадью отдельных мест до 5 м2 толщиной слоя 30 мм</t>
  </si>
  <si>
    <t>ТЕРр61-10-6</t>
  </si>
  <si>
    <t>Ремонт штукатурки гладких фасадов по камню и бетону с земли и лесов Ремонт штукатурки гладких фасадов по камню и бетону с земли и лесов декоративным раствором площадью отдельных мест более 5 м2 толщиной слоя 30 мм</t>
  </si>
  <si>
    <t>Раздел 11. Ремонт штукатурки гладких фасадов по камню и бетону с лестниц</t>
  </si>
  <si>
    <t>ТЕРр61-11-1</t>
  </si>
  <si>
    <t>Ремонт штукатурки гладких фасадов по камню и бетону с лестниц Ремонт штукатурки гладких фасадов по камню и бетону с лестниц цементно-известковым раствором площадью отдельных мест до 5 м2 толщиной слоя до 20 мм</t>
  </si>
  <si>
    <t>ТЕРр61-11-2</t>
  </si>
  <si>
    <t>Ремонт штукатурки гладких фасадов по камню и бетону с лестниц Ремонт штукатурки гладких фасадов по камню и бетону с лестниц на каждые следующие 10 мм толщины слоя добавлять к расценке 61-11-1</t>
  </si>
  <si>
    <t>ТЕРр61-11-3</t>
  </si>
  <si>
    <t>Ремонт штукатурки гладких фасадов по камню и бетону с лестниц Ремонт штукатурки гладких фасадов по камню и бетону с лестниц цементно-известковым раствором площадью отдельных мест более 5 м2 толщиной слоя до 20 мм</t>
  </si>
  <si>
    <t>ТЕРр61-11-4</t>
  </si>
  <si>
    <t>Ремонт штукатурки гладких фасадов по камню и бетону с лестниц Ремонт штукатурки гладких фасадов по камню и бетону с лестниц на каждые следующие 10 мм толщины слоя добавлять к расценке 61-11-3</t>
  </si>
  <si>
    <t>ТЕРр61-11-5</t>
  </si>
  <si>
    <t>Ремонт штукатурки гладких фасадов по камню и бетону с лестниц Ремонт штукатурки гладких фасадов по камню и бетону с лестниц декоративным раствором площадью отдельных мест до 5 м2 толщиной слоя 30 мм</t>
  </si>
  <si>
    <t>ТЕРр61-11-6</t>
  </si>
  <si>
    <t>Ремонт штукатурки гладких фасадов по камню и бетону с лестниц Ремонт штукатурки гладких фасадов по камню и бетону с лестниц декоративным раствором площадью отдельных мест более 5 м2 толщиной слоя 30 мм</t>
  </si>
  <si>
    <t>Раздел 12. Ремонт штукатурки гладких фасадов по камню и бетону с люлек</t>
  </si>
  <si>
    <t>ТЕРр61-12-1</t>
  </si>
  <si>
    <t>Ремонт штукатурки гладких фасадов по камню и бетону с люлек Ремонт штукатурки гладких фасадов по камню и бетону с люлек цементно-известковым раствором площадью отдельных мест до 5 м2 толщиной слоя до 20 мм</t>
  </si>
  <si>
    <t>ТЕРр61-12-2</t>
  </si>
  <si>
    <t>Ремонт штукатурки гладких фасадов по камню и бетону с люлек Ремонт штукатурки гладких фасадов по камню и бетону с люлек на каждые следующие 10 мм толщины слоя добавлять к расценке 61-12-1</t>
  </si>
  <si>
    <t>ТЕРр61-12-3</t>
  </si>
  <si>
    <t>Ремонт штукатурки гладких фасадов по камню и бетону с люлек Ремонт штукатурки гладких фасадов по камню и бетону с люлек цементно-известковым раствором площадью отдельных мест более 5 м2 толщиной слоя до 20 мм</t>
  </si>
  <si>
    <t>ТЕРр61-12-4</t>
  </si>
  <si>
    <t>Ремонт штукатурки гладких фасадов по камню и бетону с люлек Ремонт штукатурки гладких фасадов по камню и бетону с люлек на каждые следующие 10 мм толщины слоя добавлять к расценке 61-12-3</t>
  </si>
  <si>
    <t>ТЕРр61-12-5</t>
  </si>
  <si>
    <t>Ремонт штукатурки гладких фасадов по камню и бетону с люлек Ремонт штукатурки гладких фасадов по камню и бетону с люлек декоративным раствором площадью отдельных мест до 5 м2 толщиной слоя 30 мм</t>
  </si>
  <si>
    <t>ТЕРр61-12-6</t>
  </si>
  <si>
    <t>Ремонт штукатурки гладких фасадов по камню и бетону с люлек Ремонт штукатурки гладких фасадов по камню и бетону с люлек декоративным раствором площадью отдельных мест более 5 м2 толщиной слоя 30 мм</t>
  </si>
  <si>
    <t>Раздел 13. Ремонт штукатурки рустованных фасадов по камню и бетону с земли и лесов</t>
  </si>
  <si>
    <t>ТЕРр61-13-1</t>
  </si>
  <si>
    <t>Ремонт штукатурки рустованных фасадов по камню и бетону с земли и лесов Ремонт штукатурки рустованных фасадов по камню и бетону с земли и лесов цементно-известковым раствором площадью отдельных мест до 5 м2 толщиной слоя до 40 мм</t>
  </si>
  <si>
    <t>ТЕРр61-13-2</t>
  </si>
  <si>
    <t>Ремонт штукатурки рустованных фасадов по камню и бетону с земли и лесов Ремонт штукатурки рустованных фасадов по камню и бетону с земли и лесов на каждые следующие 10 мм толщины слоя добавлять к расценке 61-13-1</t>
  </si>
  <si>
    <t>ТЕРр61-13-3</t>
  </si>
  <si>
    <t>Ремонт штукатурки рустованных фасадов по камню и бетону с земли и лесов Ремонт штукатурки рустованных фасадов по камню и бетону с земли и лесов цементно-известковым раствором площадью отдельных мест более 5 м2 толщиной слоя до 40 мм</t>
  </si>
  <si>
    <t>ТЕРр61-13-4</t>
  </si>
  <si>
    <t>Ремонт штукатурки рустованных фасадов по камню и бетону с земли и лесов Ремонт штукатурки рустованных фасадов по камню и бетону с земли и лесов на каждые следующие 10 мм толщины слоя добавлять к расценке 61-13-3</t>
  </si>
  <si>
    <t>ТЕРр61-13-5</t>
  </si>
  <si>
    <t>Ремонт штукатурки рустованных фасадов по камню и бетону с земли и лесов Ремонт штукатурки рустованных фасадов по камню и бетону с земли и лесов декоративным раствором площадью отдельных мест до 5 м2 толщиной слоя до 40 мм</t>
  </si>
  <si>
    <t>ТЕРр61-13-6</t>
  </si>
  <si>
    <t>Ремонт штукатурки рустованных фасадов по камню и бетону с земли и лесов Ремонт штукатурки рустованных фасадов по камню и бетону с земли и лесов декоративным раствором площадью отдельных мест более 5 м2 толщиной слоя до 40 мм</t>
  </si>
  <si>
    <t>ТЕРр61-13-7</t>
  </si>
  <si>
    <t>Ремонт штукатурки рустованных фасадов по камню и бетону с земли и лесов Ремонт штукатурки рустованных фасадов по камню и бетону с земли и лесов на каждые 100 м рустов сверх 400 м, предусмотренных расценкой, добавлять к расценкам 61-13-1 и 61-13-3</t>
  </si>
  <si>
    <t>ТЕРр61-13-8</t>
  </si>
  <si>
    <t>Ремонт штукатурки рустованных фасадов по камню и бетону с земли и лесов Ремонт штукатурки рустованных фасадов по камню и бетону с земли и лесов на каждые 100 м рустов сверх 400 м, предусмотренных расценкой, добавлять к расценкам 61-13-5 и 61-13-6</t>
  </si>
  <si>
    <t>Раздел 14. Ремонт штукатурки рустованных фасадов по камню и бетону с лестниц</t>
  </si>
  <si>
    <t>ТЕРр61-14-1</t>
  </si>
  <si>
    <t>Ремонт штукатурки рустованных фасадов по камню и бетону с лестниц Ремонт штукатурки рустованных фасадов по камню и бетону с лестниц цементно-известковым раствором площадью отдельных мест до 5 м2 толщиной слоя до 40 мм</t>
  </si>
  <si>
    <t>ТЕРр61-14-2</t>
  </si>
  <si>
    <t>Ремонт штукатурки рустованных фасадов по камню и бетону с лестниц Ремонт штукатурки рустованных фасадов по камню и бетону с лестниц на каждые следующие 10 мм толщины слоя добавлять к расценке 61-14-1</t>
  </si>
  <si>
    <t>ТЕРр61-14-3</t>
  </si>
  <si>
    <t>Ремонт штукатурки рустованных фасадов по камню и бетону с лестниц Ремонт штукатурки рустованных фасадов по камню и бетону с лестниц цементно-известковым раствором площадью отдельных мест более 5 м2 толщиной слоя до 40 мм</t>
  </si>
  <si>
    <t>ТЕРр61-14-4</t>
  </si>
  <si>
    <t>Ремонт штукатурки рустованных фасадов по камню и бетону с лестниц Ремонт штукатурки рустованных фасадов по камню и бетону с лестниц на каждые следующие 10 мм толщины слоя добавлять к расценке 61-14-3</t>
  </si>
  <si>
    <t>ТЕРр61-14-5</t>
  </si>
  <si>
    <t>Ремонт штукатурки рустованных фасадов по камню и бетону с лестниц Ремонт штукатурки рустованных фасадов по камню и бетону с лестниц декоративным раствором площадью отдельных мест до 5 м2 толщиной слоя до 40 мм</t>
  </si>
  <si>
    <t>ТЕРр61-14-6</t>
  </si>
  <si>
    <t>Ремонт штукатурки рустованных фасадов по камню и бетону с лестниц Ремонт штукатурки рустованных фасадов по камню и бетону с лестниц декоративным раствором площадью отдельных мест более 5 м2 толщиной слоя до 40 мм</t>
  </si>
  <si>
    <t>ТЕРр61-14-7</t>
  </si>
  <si>
    <t>Ремонт штукатурки рустованных фасадов по камню и бетону с лестниц Ремонт штукатурки рустованных фасадов по камню и бетону с лестниц на каждые 100 м рустов сверх 400 м, предусмотренных расценкой, добавлять к расценкам 61-14-1 и 61-14-3</t>
  </si>
  <si>
    <t>ТЕРр61-14-8</t>
  </si>
  <si>
    <t>Ремонт штукатурки рустованных фасадов по камню и бетону с лестниц Ремонт штукатурки рустованных фасадов по камню и бетону с лестниц на каждые 100 м рустов сверх 400 м, предусмотренных расценкой, добавлять к расценкам 61-14-5 и 61-14-6</t>
  </si>
  <si>
    <t>Раздел 15. Ремонт штукатурки рустованных фасадов по камню и бетону с люлек</t>
  </si>
  <si>
    <t>ТЕРр61-15-1</t>
  </si>
  <si>
    <t>Ремонт штукатурки рустованных фасадов по камню и бетону с люлек Ремонт штукатурки рустованных фасадов по камню и бетону с люлек цементно-известковым раствором площадью отдельных мест до 5 м2 толщиной слоя до 40 мм</t>
  </si>
  <si>
    <t>ТЕРр61-15-2</t>
  </si>
  <si>
    <t>Ремонт штукатурки рустованных фасадов по камню и бетону с люлек Ремонт штукатурки рустованных фасадов по камню и бетону с люлек на каждые следующие 10 мм толщины слоя добавлять к расценке 61-15-1</t>
  </si>
  <si>
    <t>ТЕРр61-15-3</t>
  </si>
  <si>
    <t>Ремонт штукатурки рустованных фасадов по камню и бетону с люлек Ремонт штукатурки рустованных фасадов по камню и бетону с люлек цементно-известковым раствором площадью отдельных мест более 5 м2 толщиной слоя до 40 мм</t>
  </si>
  <si>
    <t>ТЕРр61-15-4</t>
  </si>
  <si>
    <t>Ремонт штукатурки рустованных фасадов по камню и бетону с люлек Ремонт штукатурки рустованных фасадов по камню и бетону с люлек на каждые следующие 10 мм толщины слоя добавлять к расценке 61-15-3</t>
  </si>
  <si>
    <t>ТЕРр61-15-5</t>
  </si>
  <si>
    <t>Ремонт штукатурки рустованных фасадов по камню и бетону с люлек Ремонт штукатурки рустованных фасадов по камню и бетону с люлек декоративным раствором площадью отдельных мест до 5 м2 толщиной слоя до 40 мм</t>
  </si>
  <si>
    <t>ТЕРр61-15-6</t>
  </si>
  <si>
    <t>Ремонт штукатурки рустованных фасадов по камню и бетону с люлек Ремонт штукатурки рустованных фасадов по камню и бетону с люлек декоративным раствором площадью отдельных мест более 5 м2 толщиной слоя до 40 мм</t>
  </si>
  <si>
    <t>ТЕРр61-15-7</t>
  </si>
  <si>
    <t>Ремонт штукатурки рустованных фасадов по камню и бетону с люлек Ремонт штукатурки рустованных фасадов по камню и бетону с люлек на каждые 100 м рустов сверх 400 м, предусмотренных расценкой, добавлять к расценкам 61-15-1 и 61-15-3</t>
  </si>
  <si>
    <t>ТЕРр61-15-8</t>
  </si>
  <si>
    <t>Ремонт штукатурки рустованных фасадов по камню и бетону с люлек Ремонт штукатурки рустованных фасадов по камню и бетону с люлек на каждые 100 м рустов сверх 400 м, предусмотренных расценкой, добавлять к расценкам 61-15-5 и 61-15-6</t>
  </si>
  <si>
    <t>Раздел 16. Ремонт штукатурки гладких фасадов по дереву известковым раствором</t>
  </si>
  <si>
    <t>ТЕРр61-16-1</t>
  </si>
  <si>
    <t>Ремонт штукатурки гладких фасадов по дереву известковым раствором с земли и лесов, площадью отдельных мест Ремонт штукатурки гладких фасадов по дереву известковым раствором с земли и лесов, площадью отдельных мест до 5 м2 толщиной слоя до 25 мм</t>
  </si>
  <si>
    <t>ТЕРр61-16-2</t>
  </si>
  <si>
    <t>Ремонт штукатурки гладких фасадов по дереву известковым раствором с земли и лесов, площадью отдельных мест Ремонт штукатурки гладких фасадов по дереву известковым раствором с земли и лесов, площадью отдельных мест на каждые следующие 10 мм толщины слоя добавлять к расценке 61-16-1</t>
  </si>
  <si>
    <t>ТЕРр61-16-3</t>
  </si>
  <si>
    <t>Ремонт штукатурки гладких фасадов по дереву известковым раствором с земли и лесов, площадью отдельных мест Ремонт штукатурки гладких фасадов по дереву известковым раствором с земли и лесов, площадью отдельных мест более 5 м2 толщиной слоя до 25 мм</t>
  </si>
  <si>
    <t>ТЕРр61-16-4</t>
  </si>
  <si>
    <t>Ремонт штукатурки гладких фасадов по дереву известковым раствором с земли и лесов, площадью отдельных мест Ремонт штукатурки гладких фасадов по дереву известковым раствором с земли и лесов, площадью отдельных мест на каждые следующие 10 мм толщины слоя добавлять к расценке 61-16-3</t>
  </si>
  <si>
    <t>ТЕРр61-16-5</t>
  </si>
  <si>
    <t>Ремонт штукатурки гладких фасадов по дереву известковым раствором с приставных лестниц, площадью отдельных мест Ремонт штукатурки гладких фасадов по дереву известковым раствором с приставных лестниц, площадью отдельных мест до 5 м2 толщиной слоя до 25 мм</t>
  </si>
  <si>
    <t>ТЕРр61-16-6</t>
  </si>
  <si>
    <t>Ремонт штукатурки гладких фасадов по дереву известковым раствором с приставных лестниц, площадью отдельных мест Ремонт штукатурки гладких фасадов по дереву известковым раствором с приставных лестниц, площадью отдельных мест на каждые следующие 10 мм толщины слоя добавлять к расценке 61-16-5</t>
  </si>
  <si>
    <t>ТЕРр61-16-7</t>
  </si>
  <si>
    <t>Ремонт штукатурки гладких фасадов по дереву известковым раствором с приставных лестниц, площадью отдельных мест Ремонт штукатурки гладких фасадов по дереву известковым раствором с приставных лестниц, площадью отдельных мест более 5 м2 толщиной слоя до 25 мм</t>
  </si>
  <si>
    <t>ТЕРр61-16-8</t>
  </si>
  <si>
    <t>Ремонт штукатурки гладких фасадов по дереву известковым раствором с приставных лестниц, площадью отдельных мест Ремонт штукатурки гладких фасадов по дереву известковым раствором с приставных лестниц, площадью отдельных мест на каждые следующие 10 мм толщины слоя добавлять к расценке 61-16-7</t>
  </si>
  <si>
    <t>ТЕРр61-16-9</t>
  </si>
  <si>
    <t>Ремонт штукатурки гладких фасадов по дереву известковым раствором с люлек площадью отдельных мест Ремонт штукатурки гладких фасадов по дереву известковым раствором с люлек площадью отдельных мест до 5 м2 толщиной слоя до 25 мм</t>
  </si>
  <si>
    <t>ТЕРр61-16-10</t>
  </si>
  <si>
    <t>Ремонт штукатурки гладких фасадов по дереву известковым раствором с люлек площадью отдельных мест Ремонт штукатурки гладких фасадов по дереву известковым раствором с люлек площадью отдельных мест на каждые следующие 10 мм толщины слоя добавлять к расценке 61-16-9</t>
  </si>
  <si>
    <t>ТЕРр61-16-11</t>
  </si>
  <si>
    <t>Ремонт штукатурки гладких фасадов по дереву известковым раствором с люлек площадью отдельных мест Ремонт штукатурки гладких фасадов по дереву известковым раствором с люлек площадью отдельных мест более 5 м2 толщиной слоя до 25 мм</t>
  </si>
  <si>
    <t>ТЕРр61-16-12</t>
  </si>
  <si>
    <t>Ремонт штукатурки гладких фасадов по дереву известковым раствором с люлек площадью отдельных мест Ремонт штукатурки гладких фасадов по дереву известковым раствором с люлек площадью отдельных мест на каждые следующие 10 мм толщины слоя добавлять к расценке 61-16-11</t>
  </si>
  <si>
    <t>Раздел 17. Ремонт штукатурки наружных столбов, прямоугольных колонн и пилястр с земли и лесов</t>
  </si>
  <si>
    <t>ТЕРр61-17-1</t>
  </si>
  <si>
    <t>Ремонт штукатурки наружных столбов, прямоугольных колонн и пилястр с земли и лесов по камню и бетону Ремонт штукатурки наружных столбов, прямоугольных колонн и пилястр с земли и лесов по камню и бетону цементно-известковым раствором гладких толщиной слоя до 20 мм</t>
  </si>
  <si>
    <t>ТЕРр61-17-2</t>
  </si>
  <si>
    <t>Ремонт штукатурки наружных столбов, прямоугольных колонн и пилястр с земли и лесов по камню и бетону Ремонт штукатурки наружных столбов, прямоугольных колонн и пилястр с земли и лесов по камню и бетону на каждые следующие 10 мм толщины слоя добавлять к расценке 61-17-1</t>
  </si>
  <si>
    <t>ТЕРр61-17-3</t>
  </si>
  <si>
    <t>Ремонт штукатурки наружных столбов, прямоугольных колонн и пилястр с земли и лесов по камню и бетону Ремонт штукатурки наружных столбов, прямоугольных колонн и пилястр с земли и лесов по камню и бетону цементно-известковым раствором с каннелюрами толщиной слоя до 40 мм</t>
  </si>
  <si>
    <t>ТЕРр61-17-4</t>
  </si>
  <si>
    <t>Ремонт штукатурки наружных столбов, прямоугольных колонн и пилястр с земли и лесов по камню и бетону Ремонт штукатурки наружных столбов, прямоугольных колонн и пилястр с земли и лесов по камню и бетону на каждые следующие 10 мм толщины слоя добавлять к расценке 61-17-3</t>
  </si>
  <si>
    <t>ТЕРр61-17-5</t>
  </si>
  <si>
    <t>Ремонт штукатурки наружных столбов, прямоугольных колонн и пилястр с земли и лесов по камню и бетону Ремонт штукатурки наружных столбов, прямоугольных колонн и пилястр с земли и лесов по камню и бетону цементно-известковым раствором с рустами толщиной слоя до 40 мм</t>
  </si>
  <si>
    <t>ТЕРр61-17-6</t>
  </si>
  <si>
    <t>Ремонт штукатурки наружных столбов, прямоугольных колонн и пилястр с земли и лесов по камню и бетону Ремонт штукатурки наружных столбов, прямоугольных колонн и пилястр с земли и лесов по камню и бетону на каждые 100 м рустов сверх 400 м, предусмотренных расценкой, добавлять к расценке 61-17-5</t>
  </si>
  <si>
    <t>ТЕРр61-17-7</t>
  </si>
  <si>
    <t>Ремонт штукатурки наружных столбов, прямоугольных колонн и пилястр с земли и лесов по камню и бетону Ремонт штукатурки наружных столбов, прямоугольных колонн и пилястр с земли и лесов по камню и бетону декоративным раствором гладких толщиной слоя до 30 мм</t>
  </si>
  <si>
    <t>ТЕРр61-17-8</t>
  </si>
  <si>
    <t>Ремонт штукатурки наружных столбов, прямоугольных колонн и пилястр с земли и лесов по камню и бетону Ремонт штукатурки наружных столбов, прямоугольных колонн и пилястр с земли и лесов по камню и бетону декоративным раствором с рустами толщиной слоя до 40 мм</t>
  </si>
  <si>
    <t>ТЕРр61-17-9</t>
  </si>
  <si>
    <t>Ремонт штукатурки наружных столбов, прямоугольных колонн и пилястр с земли и лесов по камню и бетону Ремонт штукатурки наружных столбов, прямоугольных колонн и пилястр с земли и лесов по камню и бетону декоративным раствором с каннелюрами толщиной слоя до 40 мм</t>
  </si>
  <si>
    <t>ТЕРр61-17-10</t>
  </si>
  <si>
    <t>Ремонт штукатурки наружных столбов, прямоугольных колонн и пилястр с земли и лесов по камню и бетону Ремонт штукатурки наружных столбов, прямоугольных колонн и пилястр с земли и лесов по камню и бетону на каждые 100 м рустов сверх 400 м, предусмотренных расценкой, добавлять к расценке 61-17-8</t>
  </si>
  <si>
    <t>ТЕРр61-17-11</t>
  </si>
  <si>
    <t>Ремонт штукатурки наружных столбов, прямоугольных колонн и пилястр с земли и лесов по дереву Ремонт штукатурки наружных столбов, прямоугольных колонн и пилястр с земли и лесов по дереву известковым раствором гладких толщиной слоя до 25 мм</t>
  </si>
  <si>
    <t>ТЕРр61-17-12</t>
  </si>
  <si>
    <t>Ремонт штукатурки наружных столбов, прямоугольных колонн и пилястр с земли и лесов по дереву Ремонт штукатурки наружных столбов, прямоугольных колонн и пилястр с земли и лесов по дереву на каждые следующие 10 мм толщины слоя добавлять к расценке 61-17-11</t>
  </si>
  <si>
    <t>ТЕРр61-17-13</t>
  </si>
  <si>
    <t>Ремонт штукатурки наружных столбов, прямоугольных колонн и пилястр с земли и лесов по дереву Ремонт штукатурки наружных столбов, прямоугольных колонн и пилястр с земли и лесов по дереву известковым раствором с каннелюрами толщиной слоя до 40 мм</t>
  </si>
  <si>
    <t>ТЕРр61-17-14</t>
  </si>
  <si>
    <t>Ремонт штукатурки наружных столбов, прямоугольных колонн и пилястр с земли и лесов по дереву Ремонт штукатурки наружных столбов, прямоугольных колонн и пилястр с земли и лесов по дереву на каждые следующие 10 мм толщины слоя добавлять к расценке 61-17-13</t>
  </si>
  <si>
    <t>Раздел 18. Ремонт штукатурки наружных столбов, прямоугольных колонн и пилястр с лестниц</t>
  </si>
  <si>
    <t>ТЕРр61-18-1</t>
  </si>
  <si>
    <t>Ремонт штукатурки наружных столбов, прямоугольных колонн и пилястр с лестниц по камню и бетону Ремонт штукатурки наружных столбов, прямоугольных колонн и пилястр с лестниц по камню и бетону цементно-известковым раствором гладких толщиной слоя до 20 мм</t>
  </si>
  <si>
    <t>ТЕРр61-18-2</t>
  </si>
  <si>
    <t>Ремонт штукатурки наружных столбов, прямоугольных колонн и пилястр с лестниц по камню и бетону Ремонт штукатурки наружных столбов, прямоугольных колонн и пилястр с лестниц по камню и бетону на каждые следующие 10 мм толщины слоя добавлять к расценке 61-18-1</t>
  </si>
  <si>
    <t>ТЕРр61-18-3</t>
  </si>
  <si>
    <t>Ремонт штукатурки наружных столбов, прямоугольных колонн и пилястр с лестниц по камню и бетону Ремонт штукатурки наружных столбов, прямоугольных колонн и пилястр с лестниц по камню и бетону цементно-известковым раствором с каннелюрами толщиной слоя до 40 мм</t>
  </si>
  <si>
    <t>ТЕРр61-18-4</t>
  </si>
  <si>
    <t>Ремонт штукатурки наружных столбов, прямоугольных колонн и пилястр с лестниц по камню и бетону Ремонт штукатурки наружных столбов, прямоугольных колонн и пилястр с лестниц по камню и бетону на каждые следующие 10 мм толщины слоя добавлять к расценке 61-18-3</t>
  </si>
  <si>
    <t>ТЕРр61-18-5</t>
  </si>
  <si>
    <t>Ремонт штукатурки наружных столбов, прямоугольных колонн и пилястр с лестниц по камню и бетону Ремонт штукатурки наружных столбов, прямоугольных колонн и пилястр с лестниц по камню и бетону цементно-известковым раствором с рустами толщиной слоя до 40 мм</t>
  </si>
  <si>
    <t>ТЕРр61-18-6</t>
  </si>
  <si>
    <t>Ремонт штукатурки наружных столбов, прямоугольных колонн и пилястр с лестниц по камню и бетону Ремонт штукатурки наружных столбов, прямоугольных колонн и пилястр с лестниц по камню и бетону на каждые 100 м рустов сверх 400 м, предусмотренных расценкой, добавлять к расценке 61-18-5</t>
  </si>
  <si>
    <t>ТЕРр61-18-7</t>
  </si>
  <si>
    <t>Ремонт штукатурки наружных столбов, прямоугольных колонн и пилястр с лестниц по камню и бетону Ремонт штукатурки наружных столбов, прямоугольных колонн и пилястр с лестниц по камню и бетону декоративным раствором гладких толщиной слоя до 30 мм</t>
  </si>
  <si>
    <t>ТЕРр61-18-8</t>
  </si>
  <si>
    <t>Ремонт штукатурки наружных столбов, прямоугольных колонн и пилястр с лестниц по камню и бетону Ремонт штукатурки наружных столбов, прямоугольных колонн и пилястр с лестниц по камню и бетону декоративным раствором с рустами толщиной слоя до 40 мм</t>
  </si>
  <si>
    <t>ТЕРр61-18-9</t>
  </si>
  <si>
    <t>Ремонт штукатурки наружных столбов, прямоугольных колонн и пилястр с лестниц по камню и бетону Ремонт штукатурки наружных столбов, прямоугольных колонн и пилястр с лестниц по камню и бетону декоративным раствором с каннелюрами толщиной слоя до 40 мм</t>
  </si>
  <si>
    <t>ТЕРр61-18-10</t>
  </si>
  <si>
    <t>Ремонт штукатурки наружных столбов, прямоугольных колонн и пилястр с лестниц по камню и бетону Ремонт штукатурки наружных столбов, прямоугольных колонн и пилястр с лестниц по камню и бетону на каждые 100 м рустов сверх 400 м, предусмотренных расценкой, добавлять к расценке 61-18-8</t>
  </si>
  <si>
    <t>ТЕРр61-18-11</t>
  </si>
  <si>
    <t>Ремонт штукатурки наружных столбов, прямоугольных колонн и пилястр с лестниц по дереву Ремонт штукатурки наружных столбов, прямоугольных колонн и пилястр с лестниц по дереву известковым раствором гладких толщиной слоя до 25 мм</t>
  </si>
  <si>
    <t>ТЕРр61-18-12</t>
  </si>
  <si>
    <t>Ремонт штукатурки наружных столбов, прямоугольных колонн и пилястр с лестниц по дереву Ремонт штукатурки наружных столбов, прямоугольных колонн и пилястр с лестниц по дереву на каждые следующие 10 мм толщины слоя добавлять к расценке 61-18-11</t>
  </si>
  <si>
    <t>ТЕРр61-18-13</t>
  </si>
  <si>
    <t>Ремонт штукатурки наружных столбов, прямоугольных колонн и пилястр с лестниц по дереву Ремонт штукатурки наружных столбов, прямоугольных колонн и пилястр с лестниц по дереву известковым раствором с каннелюрами толщиной слоя до 40 мм</t>
  </si>
  <si>
    <t>ТЕРр61-18-14</t>
  </si>
  <si>
    <t>Ремонт штукатурки наружных столбов, прямоугольных колонн и пилястр с лестниц по дереву Ремонт штукатурки наружных столбов, прямоугольных колонн и пилястр с лестниц по дереву на каждые следующие 10 мм толщины слоя добавлять к расценке 61-18-13</t>
  </si>
  <si>
    <t>Раздел 19. Ремонт штукатурки наружных столбов, прямоугольных колонн и пилястр с люлек</t>
  </si>
  <si>
    <t>ТЕРр61-19-1</t>
  </si>
  <si>
    <t>Ремонт штукатурки наружных столбов, прямоугольных колонн и пилястр с люлек по камню и бетону Ремонт штукатурки наружных столбов, прямоугольных колонн и пилястр с люлек по камню и бетону цементно-известковым раствором гладких толщиной слоя до 20 мм</t>
  </si>
  <si>
    <t>ТЕРр61-19-2</t>
  </si>
  <si>
    <t>Ремонт штукатурки наружных столбов, прямоугольных колонн и пилястр с люлек по камню и бетону Ремонт штукатурки наружных столбов, прямоугольных колонн и пилястр с люлек по камню и бетону на каждые следующие 10 мм толщины слоя добавлять к расценке 61-19-1</t>
  </si>
  <si>
    <t>ТЕРр61-19-3</t>
  </si>
  <si>
    <t>Ремонт штукатурки наружных столбов, прямоугольных колонн и пилястр с люлек по камню и бетону Ремонт штукатурки наружных столбов, прямоугольных колонн и пилястр с люлек по камню и бетону цементно-известковым раствором с каннелюрами толщиной слоя до 40 мм</t>
  </si>
  <si>
    <t>ТЕРр61-19-4</t>
  </si>
  <si>
    <t>Ремонт штукатурки наружных столбов, прямоугольных колонн и пилястр с люлек по камню и бетону Ремонт штукатурки наружных столбов, прямоугольных колонн и пилястр с люлек по камню и бетону на каждые следующие 10 мм толщины слоя добавлять к расценке 61-19-3</t>
  </si>
  <si>
    <t>ТЕРр61-19-5</t>
  </si>
  <si>
    <t>Ремонт штукатурки наружных столбов, прямоугольных колонн и пилястр с люлек по камню и бетону Ремонт штукатурки наружных столбов, прямоугольных колонн и пилястр с люлек по камню и бетону цементно-известковым раствором с рустами толщиной слоя до 40 мм</t>
  </si>
  <si>
    <t>ТЕРр61-19-6</t>
  </si>
  <si>
    <t>Ремонт штукатурки наружных столбов, прямоугольных колонн и пилястр с люлек по камню и бетону Ремонт штукатурки наружных столбов, прямоугольных колонн и пилястр с люлек по камню и бетону на каждые 100 м рустов сверх 400 м, предусмотренных расценкой, добавлять к расценке 61-19-5</t>
  </si>
  <si>
    <t>ТЕРр61-19-7</t>
  </si>
  <si>
    <t>Ремонт штукатурки наружных столбов, прямоугольных колонн и пилястр с люлек по камню и бетону Ремонт штукатурки наружных столбов, прямоугольных колонн и пилястр с люлек по камню и бетону декоративным раствором гладких толщиной слоя до 30 мм</t>
  </si>
  <si>
    <t>ТЕРр61-19-8</t>
  </si>
  <si>
    <t>Ремонт штукатурки наружных столбов, прямоугольных колонн и пилястр с люлек по камню и бетону Ремонт штукатурки наружных столбов, прямоугольных колонн и пилястр с люлек по камню и бетону декоративным раствором с рустами толщиной слоя до 40 мм</t>
  </si>
  <si>
    <t>ТЕРр61-19-9</t>
  </si>
  <si>
    <t>Ремонт штукатурки наружных столбов, прямоугольных колонн и пилястр с люлек по камню и бетону Ремонт штукатурки наружных столбов, прямоугольных колонн и пилястр с люлек по камню и бетону декоративным раствором с каннелюрами толщиной слоя до 40 мм</t>
  </si>
  <si>
    <t>ТЕРр61-19-10</t>
  </si>
  <si>
    <t>Ремонт штукатурки наружных столбов, прямоугольных колонн и пилястр с люлек по камню и бетону Ремонт штукатурки наружных столбов, прямоугольных колонн и пилястр с люлек по камню и бетону на каждые 100 м рустов сверх 400 м, предусмотренных расценкой, добавлять к расценке 68-19-8</t>
  </si>
  <si>
    <t>ТЕРр61-19-11</t>
  </si>
  <si>
    <t>Ремонт штукатурки наружных столбов, прямоугольных колонн и пилястр с люлек по дереву Ремонт штукатурки наружных столбов, прямоугольных колонн и пилястр с люлек по дереву известковым раствором гладких толщиной слоя до 25 мм</t>
  </si>
  <si>
    <t>ТЕРр61-19-12</t>
  </si>
  <si>
    <t>Ремонт штукатурки наружных столбов, прямоугольных колонн и пилястр с люлек по дереву Ремонт штукатурки наружных столбов, прямоугольных колонн и пилястр с люлек по дереву на каждые следующие 10 мм толщины слоя добавлять к расценке 61-19-11</t>
  </si>
  <si>
    <t>ТЕРр61-19-13</t>
  </si>
  <si>
    <t>Ремонт штукатурки наружных столбов, прямоугольных колонн и пилястр с люлек по дереву Ремонт штукатурки наружных столбов, прямоугольных колонн и пилястр с люлек по дереву известковым раствором с каннелюрами толщиной слоя до 40 мм</t>
  </si>
  <si>
    <t>ТЕРр61-19-14</t>
  </si>
  <si>
    <t>Ремонт штукатурки наружных столбов, прямоугольных колонн и пилястр с люлек по дереву Ремонт штукатурки наружных столбов, прямоугольных колонн и пилястр с люлек по дереву на каждые следующие 10 мм толщины слоя добавлять к расценке 61-19-13</t>
  </si>
  <si>
    <t>Раздел 20. Ремонт штукатурки наружных прямолинейных откосов</t>
  </si>
  <si>
    <t>ТЕРр61-20-1</t>
  </si>
  <si>
    <t>Ремонт штукатурки наружных прямолинейных откосов по камню и бетону цементно-известковым раствором Ремонт штукатурки наружных прямолинейных откосов по камню и бетону цементно-известковым раствором с земли и лесов</t>
  </si>
  <si>
    <t>ТЕРр61-20-2</t>
  </si>
  <si>
    <t>Ремонт штукатурки наружных прямолинейных откосов по камню и бетону цементно-известковым раствором Ремонт штукатурки наружных прямолинейных откосов по камню и бетону цементно-известковым раствором с лестниц</t>
  </si>
  <si>
    <t>ТЕРр61-20-3</t>
  </si>
  <si>
    <t>Ремонт штукатурки наружных прямолинейных откосов по камню и бетону цементно-известковым раствором Ремонт штукатурки наружных прямолинейных откосов по камню и бетону цементно-известковым раствором с люлек</t>
  </si>
  <si>
    <t>ТЕРр61-20-4</t>
  </si>
  <si>
    <t>Ремонт штукатурки наружных прямолинейных откосов по камню и бетону декоративным раствором Ремонт штукатурки наружных прямолинейных откосов по камню и бетону декоративным раствором с земли и лесов</t>
  </si>
  <si>
    <t>ТЕРр61-20-5</t>
  </si>
  <si>
    <t>Ремонт штукатурки наружных прямолинейных откосов по камню и бетону декоративным раствором Ремонт штукатурки наружных прямолинейных откосов по камню и бетону декоративным раствором с лестниц</t>
  </si>
  <si>
    <t>ТЕРр61-20-6</t>
  </si>
  <si>
    <t>Ремонт штукатурки наружных прямолинейных откосов по камню и бетону декоративным раствором Ремонт штукатурки наружных прямолинейных откосов по камню и бетону декоративным раствором с люлек</t>
  </si>
  <si>
    <t>ТЕРр61-20-7</t>
  </si>
  <si>
    <t>Ремонт штукатурки наружных прямолинейных откосов по дереву цементно-известковым раствором Ремонт штукатурки наружных прямолинейных откосов по дереву цементно-известковым раствором с земли и лесов</t>
  </si>
  <si>
    <t>ТЕРр61-20-8</t>
  </si>
  <si>
    <t>Ремонт штукатурки наружных прямолинейных откосов по дереву цементно-известковым раствором Ремонт штукатурки наружных прямолинейных откосов по дереву цементно-известковым раствором с лестниц</t>
  </si>
  <si>
    <t>ТЕРр61-20-9</t>
  </si>
  <si>
    <t>Ремонт штукатурки наружных прямолинейных откосов по дереву цементно-известковым раствором Ремонт штукатурки наружных прямолинейных откосов по дереву цементно-известковым раствором с люлек</t>
  </si>
  <si>
    <t>Раздел 21. Ремонт штукатурки наружных криволинейных откосов</t>
  </si>
  <si>
    <t>ТЕРр61-21-1</t>
  </si>
  <si>
    <t>Ремонт штукатурки наружных криволинейных откосов по камню и бетону цементно-известковым раствором Ремонт штукатурки наружных криволинейных откосов по камню и бетону цементно-известковым раствором с земли и лесов</t>
  </si>
  <si>
    <t>ТЕРр61-21-2</t>
  </si>
  <si>
    <t>Ремонт штукатурки наружных криволинейных откосов по камню и бетону цементно-известковым раствором Ремонт штукатурки наружных криволинейных откосов по камню и бетону цементно-известковым раствором с лестниц</t>
  </si>
  <si>
    <t>ТЕРр61-21-3</t>
  </si>
  <si>
    <t>Ремонт штукатурки наружных криволинейных откосов по камню и бетону цементно-известковым раствором Ремонт штукатурки наружных криволинейных откосов по камню и бетону цементно-известковым раствором с люлек</t>
  </si>
  <si>
    <t>ТЕРр61-21-4</t>
  </si>
  <si>
    <t>Ремонт штукатурки наружных криволинейных откосов по камню и бетону декоративным раствором Ремонт штукатурки наружных криволинейных откосов по камню и бетону декоративным раствором с земли и лесов</t>
  </si>
  <si>
    <t>ТЕРр61-21-5</t>
  </si>
  <si>
    <t>Ремонт штукатурки наружных криволинейных откосов по камню и бетону декоративным раствором Ремонт штукатурки наружных криволинейных откосов по камню и бетону декоративным раствором с лестниц</t>
  </si>
  <si>
    <t>ТЕРр61-21-6</t>
  </si>
  <si>
    <t>Ремонт штукатурки наружных криволинейных откосов по камню и бетону декоративным раствором Ремонт штукатурки наружных криволинейных откосов по камню и бетону декоративным раствором с люлек</t>
  </si>
  <si>
    <t>ТЕРр61-21-7</t>
  </si>
  <si>
    <t>Ремонт штукатурки наружных криволинейных откосов по дереву цементно-известковым раствором Ремонт штукатурки наружных криволинейных откосов по дереву цементно-известковым раствором с земли и лесов</t>
  </si>
  <si>
    <t>ТЕРр61-21-8</t>
  </si>
  <si>
    <t>Ремонт штукатурки наружных криволинейных откосов по дереву цементно-известковым раствором Ремонт штукатурки наружных криволинейных откосов по дереву цементно-известковым раствором с лестниц</t>
  </si>
  <si>
    <t>ТЕРр61-21-9</t>
  </si>
  <si>
    <t>Ремонт штукатурки наружных криволинейных откосов по дереву цементно-известковым раствором Ремонт штукатурки наружных криволинейных откосов по дереву цементно-известковым раствором с люлек</t>
  </si>
  <si>
    <t>Раздел 22. Ремонт штукатурки наружных прямолинейных тяг</t>
  </si>
  <si>
    <t>ТЕРр61-22-1</t>
  </si>
  <si>
    <t>Ремонт штукатурки наружных прямолинейных горизонтальных тяг по камню и бетону цементно-известковым раствором длиной в одном месте Ремонт штукатурки наружных прямолинейных горизонтальных тяг по камню и бетону цементно-известковым раствором длиной в одном месте до 5 м с земли и лесов</t>
  </si>
  <si>
    <t>ТЕРр61-22-2</t>
  </si>
  <si>
    <t>Ремонт штукатурки наружных прямолинейных горизонтальных тяг по камню и бетону цементно-известковым раствором длиной в одном месте Ремонт штукатурки наружных прямолинейных горизонтальных тяг по камню и бетону цементно-известковым раствором длиной в одном месте до 5 м с лестниц</t>
  </si>
  <si>
    <t>ТЕРр61-22-3</t>
  </si>
  <si>
    <t>Ремонт штукатурки наружных прямолинейных горизонтальных тяг по камню и бетону цементно-известковым раствором длиной в одном месте Ремонт штукатурки наружных прямолинейных горизонтальных тяг по камню и бетону цементно-известковым раствором длиной в одном месте до 5 м с люлек</t>
  </si>
  <si>
    <t>ТЕРр61-22-4</t>
  </si>
  <si>
    <t>Ремонт штукатурки наружных прямолинейных горизонтальных тяг по камню и бетону цементно-известковым раствором длиной в одном месте Ремонт штукатурки наружных прямолинейных горизонтальных тяг по камню и бетону цементно-известковым раствором длиной в одном месте более 5 м с земли и лесов</t>
  </si>
  <si>
    <t>ТЕРр61-22-5</t>
  </si>
  <si>
    <t>Ремонт штукатурки наружных прямолинейных горизонтальных тяг по камню и бетону цементно-известковым раствором длиной в одном месте Ремонт штукатурки наружных прямолинейных горизонтальных тяг по камню и бетону цементно-известковым раствором длиной в одном месте более 5 м с лестниц</t>
  </si>
  <si>
    <t>ТЕРр61-22-6</t>
  </si>
  <si>
    <t>Ремонт штукатурки наружных прямолинейных горизонтальных тяг по камню и бетону цементно-известковым раствором длиной в одном месте Ремонт штукатурки наружных прямолинейных горизонтальных тяг по камню и бетону цементно-известковым раствором длиной в одном месте более 5 м с люлек</t>
  </si>
  <si>
    <t>ТЕРр61-22-7</t>
  </si>
  <si>
    <t>Ремонт штукатурки наружных прямолинейных вертикальных тяг по камню и бетону цементно-известковым раствором длиной в одном месте Ремонт штукатурки наружных прямолинейных вертикальных тяг по камню и бетону цементно-известковым раствором длиной в одном месте до 5 м с земли и лесов</t>
  </si>
  <si>
    <t>ТЕРр61-22-8</t>
  </si>
  <si>
    <t>Ремонт штукатурки наружных прямолинейных вертикальных тяг по камню и бетону цементно-известковым раствором длиной в одном месте Ремонт штукатурки наружных прямолинейных вертикальных тяг по камню и бетону цементно-известковым раствором длиной в одном месте до 5 м с лестниц</t>
  </si>
  <si>
    <t>ТЕРр61-22-9</t>
  </si>
  <si>
    <t>Ремонт штукатурки наружных прямолинейных вертикальных тяг по камню и бетону цементно-известковым раствором длиной в одном месте Ремонт штукатурки наружных прямолинейных вертикальных тяг по камню и бетону цементно-известковым раствором длиной в одном месте до 5 м с люлек</t>
  </si>
  <si>
    <t>ТЕРр61-22-10</t>
  </si>
  <si>
    <t>Ремонт штукатурки наружных прямолинейных вертикальных тяг по камню и бетону цементно-известковым раствором длиной в одном месте Ремонт штукатурки наружных прямолинейных вертикальных тяг по камню и бетону цементно-известковым раствором длиной в одном месте более 5 м с земли и лесов</t>
  </si>
  <si>
    <t>ТЕРр61-22-11</t>
  </si>
  <si>
    <t>Ремонт штукатурки наружных прямолинейных вертикальных тяг по камню и бетону цементно-известковым раствором длиной в одном месте Ремонт штукатурки наружных прямолинейных вертикальных тяг по камню и бетону цементно-известковым раствором длиной в одном месте более 5 м с лестниц</t>
  </si>
  <si>
    <t>ТЕРр61-22-12</t>
  </si>
  <si>
    <t>Ремонт штукатурки наружных прямолинейных вертикальных тяг по камню и бетону цементно-известковым раствором длиной в одном месте Ремонт штукатурки наружных прямолинейных вертикальных тяг по камню и бетону цементно-известковым раствором длиной в одном месте более 5 м с люлек</t>
  </si>
  <si>
    <t>ТЕРр61-22-13</t>
  </si>
  <si>
    <t>Ремонт штукатурки наружных прямолинейных горизонтальных тяг по дереву известковым раствором длиной в одном месте Ремонт штукатурки наружных прямолинейных горизонтальных тяг по дереву известковым раствором длиной в одном месте до 5 м с земли и лесов</t>
  </si>
  <si>
    <t>ТЕРр61-22-14</t>
  </si>
  <si>
    <t>Ремонт штукатурки наружных прямолинейных горизонтальных тяг по дереву известковым раствором длиной в одном месте Ремонт штукатурки наружных прямолинейных горизонтальных тяг по дереву известковым раствором длиной в одном месте до 5 м с лестниц</t>
  </si>
  <si>
    <t>ТЕРр61-22-15</t>
  </si>
  <si>
    <t>Ремонт штукатурки наружных прямолинейных горизонтальных тяг по дереву известковым раствором длиной в одном месте Ремонт штукатурки наружных прямолинейных горизонтальных тяг по дереву известковым раствором длиной в одном месте до 5 м с люлек</t>
  </si>
  <si>
    <t>ТЕРр61-22-16</t>
  </si>
  <si>
    <t>Ремонт штукатурки наружных прямолинейных горизонтальных тяг по дереву известковым раствором длиной в одном месте Ремонт штукатурки наружных прямолинейных горизонтальных тяг по дереву известковым раствором длиной в одном месте более 5 м с земли и лесов</t>
  </si>
  <si>
    <t>ТЕРр61-22-17</t>
  </si>
  <si>
    <t>Ремонт штукатурки наружных прямолинейных горизонтальных тяг по дереву известковым раствором длиной в одном месте Ремонт штукатурки наружных прямолинейных горизонтальных тяг по дереву известковым раствором длиной в одном месте более 5 м с лестниц</t>
  </si>
  <si>
    <t>ТЕРр61-22-18</t>
  </si>
  <si>
    <t>Ремонт штукатурки наружных прямолинейных горизонтальных тяг по дереву известковым раствором длиной в одном месте Ремонт штукатурки наружных прямолинейных горизонтальных тяг по дереву известковым раствором длиной в одном месте более 5 м с люлек</t>
  </si>
  <si>
    <t>ТЕРр61-22-19</t>
  </si>
  <si>
    <t>Ремонт штукатурки наружных прямолинейных горизонтальных тяг по камню и бетону декоративным раствором площадью в одном месте Ремонт штукатурки наружных прямолинейных горизонтальных тяг по камню и бетону декоративным раствором площадью в одном месте до 5 м2 с земли и лесов</t>
  </si>
  <si>
    <t>ТЕРр61-22-20</t>
  </si>
  <si>
    <t>Ремонт штукатурки наружных прямолинейных горизонтальных тяг по камню и бетону декоративным раствором площадью в одном месте Ремонт штукатурки наружных прямолинейных горизонтальных тяг по камню и бетону декоративным раствором площадью в одном месте до 5 м2 с лестниц</t>
  </si>
  <si>
    <t>ТЕРр61-22-21</t>
  </si>
  <si>
    <t>Ремонт штукатурки наружных прямолинейных горизонтальных тяг по камню и бетону декоративным раствором площадью в одном месте Ремонт штукатурки наружных прямолинейных горизонтальных тяг по камню и бетону декоративным раствором площадью в одном месте до 5 м2 с люлек</t>
  </si>
  <si>
    <t>ТЕРр61-22-22</t>
  </si>
  <si>
    <t>Ремонт штукатурки наружных прямолинейных вертикальных тяг по камню и бетону декоративным раствором площадью в одном месте Ремонт штукатурки наружных прямолинейных вертикальных тяг по камню и бетону декоративным раствором площадью в одном месте до 5 м2 с земли и лесов</t>
  </si>
  <si>
    <t>ТЕРр61-22-23</t>
  </si>
  <si>
    <t>Ремонт штукатурки наружных прямолинейных вертикальных тяг по камню и бетону декоративным раствором площадью в одном месте Ремонт штукатурки наружных прямолинейных вертикальных тяг по камню и бетону декоративным раствором площадью в одном месте до 5 м2 с лестниц</t>
  </si>
  <si>
    <t>ТЕРр61-22-24</t>
  </si>
  <si>
    <t>Ремонт штукатурки наружных прямолинейных вертикальных тяг по камню и бетону декоративным раствором площадью в одном месте Ремонт штукатурки наружных прямолинейных вертикальных тяг по камню и бетону декоративным раствором площадью в одном месте до 5 м2 с люлек</t>
  </si>
  <si>
    <t>Раздел 23. Ремонт штукатурки наружных криволинейных тяг</t>
  </si>
  <si>
    <t>ТЕРр61-23-1</t>
  </si>
  <si>
    <t>Ремонт штукатурки наружных криволинейных горизонтальных тяг по камню и бетону цементно-известковым раствором длиной в одном месте Ремонт штукатурки наружных криволинейных горизонтальных тяг по камню и бетону цементно-известковым раствором длиной в одном месте до 5 м с земли и лесов</t>
  </si>
  <si>
    <t>ТЕРр61-23-2</t>
  </si>
  <si>
    <t>Ремонт штукатурки наружных криволинейных горизонтальных тяг по камню и бетону цементно-известковым раствором длиной в одном месте Ремонт штукатурки наружных криволинейных горизонтальных тяг по камню и бетону цементно-известковым раствором длиной в одном месте до 5 м с лестниц</t>
  </si>
  <si>
    <t>ТЕРр61-23-3</t>
  </si>
  <si>
    <t>Ремонт штукатурки наружных криволинейных горизонтальных тяг по камню и бетону цементно-известковым раствором длиной в одном месте Ремонт штукатурки наружных криволинейных горизонтальных тяг по камню и бетону цементно-известковым раствором длиной в одном месте до 5 м с люлек</t>
  </si>
  <si>
    <t>ТЕРр61-23-4</t>
  </si>
  <si>
    <t>Ремонт штукатурки наружных криволинейных горизонтальных тяг по камню и бетону цементно-известковым раствором длиной в одном месте Ремонт штукатурки наружных криволинейных горизонтальных тяг по камню и бетону цементно-известковым раствором длиной в одном месте более 5 м с земли и лесов</t>
  </si>
  <si>
    <t>ТЕРр61-23-5</t>
  </si>
  <si>
    <t>Ремонт штукатурки наружных криволинейных горизонтальных тяг по камню и бетону цементно-известковым раствором длиной в одном месте Ремонт штукатурки наружных криволинейных горизонтальных тяг по камню и бетону цементно-известковым раствором длиной в одном месте более 5 м с лестниц</t>
  </si>
  <si>
    <t>ТЕРр61-23-6</t>
  </si>
  <si>
    <t>Ремонт штукатурки наружных криволинейных горизонтальных тяг по камню и бетону цементно-известковым раствором длиной в одном месте Ремонт штукатурки наружных криволинейных горизонтальных тяг по камню и бетону цементно-известковым раствором длиной в одном месте более 5 м с люлек</t>
  </si>
  <si>
    <t>ТЕРр61-23-7</t>
  </si>
  <si>
    <t>Ремонт штукатурки наружных криволинейных вертикальных тяг по камню и бетону цементно-известковым раствором длиной в одном месте Ремонт штукатурки наружных криволинейных вертикальных тяг по камню и бетону цементно-известковым раствором длиной в одном месте до 5 м с земли и лесов</t>
  </si>
  <si>
    <t>ТЕРр61-23-8</t>
  </si>
  <si>
    <t>Ремонт штукатурки наружных криволинейных вертикальных тяг по камню и бетону цементно-известковым раствором длиной в одном месте Ремонт штукатурки наружных криволинейных вертикальных тяг по камню и бетону цементно-известковым раствором длиной в одном месте до 5 м с лестниц</t>
  </si>
  <si>
    <t>ТЕРр61-23-9</t>
  </si>
  <si>
    <t>Ремонт штукатурки наружных криволинейных вертикальных тяг по камню и бетону цементно-известковым раствором длиной в одном месте Ремонт штукатурки наружных криволинейных вертикальных тяг по камню и бетону цементно-известковым раствором длиной в одном месте до 5 м с люлек</t>
  </si>
  <si>
    <t>ТЕРр61-23-10</t>
  </si>
  <si>
    <t>Ремонт штукатурки наружных криволинейных вертикальных тяг по камню и бетону цементно-известковым раствором длиной в одном месте Ремонт штукатурки наружных криволинейных вертикальных тяг по камню и бетону цементно-известковым раствором длиной в одном месте более 5 м с земли и лесов</t>
  </si>
  <si>
    <t>ТЕРр61-23-11</t>
  </si>
  <si>
    <t>Ремонт штукатурки наружных криволинейных вертикальных тяг по камню и бетону цементно-известковым раствором длиной в одном месте Ремонт штукатурки наружных криволинейных вертикальных тяг по камню и бетону цементно-известковым раствором длиной в одном месте более 5 м с лестниц</t>
  </si>
  <si>
    <t>ТЕРр61-23-12</t>
  </si>
  <si>
    <t>Ремонт штукатурки наружных криволинейных вертикальных тяг по камню и бетону цементно-известковым раствором длиной в одном месте Ремонт штукатурки наружных криволинейных вертикальных тяг по камню и бетону цементно-известковым раствором длиной в одном месте более 5 м с люлек</t>
  </si>
  <si>
    <t>ТЕРр61-23-13</t>
  </si>
  <si>
    <t>Ремонт штукатурки наружных криволинейных горизонтальных тяг по дереву известковым раствором длиной в одном месте Ремонт штукатурки наружных криволинейных горизонтальных тяг по дереву известковым раствором длиной в одном месте до 5 м с земли и лесов</t>
  </si>
  <si>
    <t>ТЕРр61-23-14</t>
  </si>
  <si>
    <t>Ремонт штукатурки наружных криволинейных горизонтальных тяг по дереву известковым раствором длиной в одном месте Ремонт штукатурки наружных криволинейных горизонтальных тяг по дереву известковым раствором длиной в одном месте до 5 м с лестниц</t>
  </si>
  <si>
    <t>ТЕРр61-23-15</t>
  </si>
  <si>
    <t>Ремонт штукатурки наружных криволинейных горизонтальных тяг по дереву известковым раствором длиной в одном месте Ремонт штукатурки наружных криволинейных горизонтальных тяг по дереву известковым раствором длиной в одном месте до 5 м с люлек</t>
  </si>
  <si>
    <t>ТЕРр61-23-16</t>
  </si>
  <si>
    <t>Ремонт штукатурки наружных криволинейных горизонтальных тяг по дереву известковым раствором длиной в одном месте Ремонт штукатурки наружных криволинейных горизонтальных тяг по дереву известковым раствором длиной в одном месте более 5 м с земли и лесов</t>
  </si>
  <si>
    <t>ТЕРр61-23-17</t>
  </si>
  <si>
    <t>Ремонт штукатурки наружных криволинейных горизонтальных тяг по дереву известковым раствором длиной в одном месте Ремонт штукатурки наружных криволинейных горизонтальных тяг по дереву известковым раствором длиной в одном месте более 5 м с лестниц</t>
  </si>
  <si>
    <t>ТЕРр61-23-18</t>
  </si>
  <si>
    <t>Ремонт штукатурки наружных криволинейных горизонтальных тяг по дереву известковым раствором длиной в одном месте Ремонт штукатурки наружных криволинейных горизонтальных тяг по дереву известковым раствором длиной в одном месте более 5 м с люлек</t>
  </si>
  <si>
    <t>ТЕРр61-23-19</t>
  </si>
  <si>
    <t>Ремонт штукатурки наружных криволинейных горизонтальных тяг по камню и бетону декоративным раствором площадью в одном месте Ремонт штукатурки наружных криволинейных горизонтальных тяг по камню и бетону декоративным раствором площадью в одном месте до 5 м2 с земли и лесов</t>
  </si>
  <si>
    <t>ТЕРр61-23-20</t>
  </si>
  <si>
    <t>Ремонт штукатурки наружных криволинейных горизонтальных тяг по камню и бетону декоративным раствором площадью в одном месте Ремонт штукатурки наружных криволинейных горизонтальных тяг по камню и бетону декоративным раствором площадью в одном месте до 5 м2 с лестниц</t>
  </si>
  <si>
    <t>ТЕРр61-23-21</t>
  </si>
  <si>
    <t>Ремонт штукатурки наружных криволинейных горизонтальных тяг по камню и бетону декоративным раствором площадью в одном месте Ремонт штукатурки наружных криволинейных горизонтальных тяг по камню и бетону декоративным раствором площадью в одном месте до 5 м2 с люлек</t>
  </si>
  <si>
    <t>ТЕРр61-23-22</t>
  </si>
  <si>
    <t>Ремонт штукатурки наружных криволинейных вертикальных тяг по камню и бетону декоративным раствором площадью в одном месте Ремонт штукатурки наружных криволинейных вертикальных тяг по камню и бетону декоративным раствором площадью в одном месте до 5 м2 с земли и лесов</t>
  </si>
  <si>
    <t>ТЕРр61-23-23</t>
  </si>
  <si>
    <t>Ремонт штукатурки наружных криволинейных вертикальных тяг по камню и бетону декоративным раствором площадью в одном месте Ремонт штукатурки наружных криволинейных вертикальных тяг по камню и бетону декоративным раствором площадью в одном месте до 5 м2 с лестниц</t>
  </si>
  <si>
    <t>ТЕРр61-23-24</t>
  </si>
  <si>
    <t>Ремонт штукатурки наружных криволинейных вертикальных тяг по камню и бетону декоративным раствором площадью в одном месте Ремонт штукатурки наружных криволинейных вертикальных тяг по камню и бетону декоративным раствором площадью в одном месте до 5 м2 с люлек</t>
  </si>
  <si>
    <t>Раздел 24. Ремонт штукатурки фасадов сухой растворной смесью (типа «Ветонит»)</t>
  </si>
  <si>
    <t>ТЕРр61-24-1</t>
  </si>
  <si>
    <t>Ремонт штукатурки фасадов сухой растворной смесью (типа «Ветонит»)</t>
  </si>
  <si>
    <t>Раздел 25. Очистка поверхности фасадов пескоструйным аппаратом</t>
  </si>
  <si>
    <t>ТЕРр61-25-1</t>
  </si>
  <si>
    <t>Очистка поверхности фасадов пескоструйным аппаратом Очистка поверхности фасадов пескоструйным аппаратом гладкой с земли и лесов</t>
  </si>
  <si>
    <t>ТЕРр61-25-2</t>
  </si>
  <si>
    <t>Очистка поверхности фасадов пескоструйным аппаратом Очистка поверхности фасадов пескоструйным аппаратом гладкой с лестниц</t>
  </si>
  <si>
    <t>ТЕРр61-25-3</t>
  </si>
  <si>
    <t>Очистка поверхности фасадов пескоструйным аппаратом Очистка поверхности фасадов пескоструйным аппаратом гладкой с люлек</t>
  </si>
  <si>
    <t>ТЕРр61-25-4</t>
  </si>
  <si>
    <t>Очистка поверхности фасадов пескоструйным аппаратом Очистка поверхности фасадов пескоструйным аппаратом с рустами с земли и лесов</t>
  </si>
  <si>
    <t>ТЕРр61-25-5</t>
  </si>
  <si>
    <t>Очистка поверхности фасадов пескоструйным аппаратом Очистка поверхности фасадов пескоструйным аппаратом с рустами с лестниц</t>
  </si>
  <si>
    <t>ТЕРр61-25-6</t>
  </si>
  <si>
    <t>Очистка поверхности фасадов пескоструйным аппаратом Очистка поверхности фасадов пескоструйным аппаратом с рустами с люлек</t>
  </si>
  <si>
    <t>Раздел 26. Перетирка штукатурки</t>
  </si>
  <si>
    <t>ТЕРр61-26-1</t>
  </si>
  <si>
    <t>Перетирка штукатурки Перетирка штукатурки внутренних помещений</t>
  </si>
  <si>
    <t>ТЕРр61-26-2</t>
  </si>
  <si>
    <t>Перетирка штукатурки Перетирка штукатурки фасадов гладких с земли и лесов</t>
  </si>
  <si>
    <t>ТЕРр61-26-3</t>
  </si>
  <si>
    <t>Перетирка штукатурки Перетирка штукатурки фасадов гладких с лестниц</t>
  </si>
  <si>
    <t>ТЕРр61-26-4</t>
  </si>
  <si>
    <t>Перетирка штукатурки Перетирка штукатурки фасадов гладких с люлек</t>
  </si>
  <si>
    <t>ТЕРр61-26-5</t>
  </si>
  <si>
    <t>Перетирка штукатурки фасадов с рустами Перетирка штукатурки фасадов с рустами с земли и лесов</t>
  </si>
  <si>
    <t>ТЕРр61-26-6</t>
  </si>
  <si>
    <t>Перетирка штукатурки фасадов с рустами Перетирка штукатурки фасадов с рустами с лестниц</t>
  </si>
  <si>
    <t>ТЕРр61-26-7</t>
  </si>
  <si>
    <t>Перетирка штукатурки фасадов с рустами Перетирка штукатурки фасадов с рустами с люлек</t>
  </si>
  <si>
    <t>Раздел 27. Насечка поверхностей под штукатурку</t>
  </si>
  <si>
    <t>ТЕРр61-27-1</t>
  </si>
  <si>
    <t>Насечка под штукатурку поверхностей стен, перегородок, прямоугольных столбов, колонн, пилястр и криволинейных поверхностей большого радиуса Насечка под штукатурку поверхностей стен, перегородок, прямоугольных столбов, колонн, пилястр и криволинейных поверхностей большого радиуса по кирпичу</t>
  </si>
  <si>
    <t>ТЕРр61-27-2</t>
  </si>
  <si>
    <t>Насечка под штукатурку поверхностей стен, перегородок, прямоугольных столбов, колонн, пилястр и криволинейных поверхностей большого радиуса Насечка под штукатурку поверхностей стен, перегородок, прямоугольных столбов, колонн, пилястр и криволинейных поверхностей большого радиуса по бетону</t>
  </si>
  <si>
    <t>ТЕРр61-27-3</t>
  </si>
  <si>
    <t>Насечка под штукатурку поверхностей потолков, лестничных маршей, цилиндрических колонн, балок, карнизов и других мелких поверхностей Насечка под штукатурку поверхностей потолков, лестничных маршей, цилиндрических колонн, балок, карнизов и других мелких поверхностей по кирпичу</t>
  </si>
  <si>
    <t>ТЕРр61-27-4</t>
  </si>
  <si>
    <t>Насечка под штукатурку поверхностей потолков, лестничных маршей, цилиндрических колонн, балок, карнизов и других мелких поверхностей Насечка под штукатурку поверхностей потолков, лестничных маршей, цилиндрических колонн, балок, карнизов и других мелких поверхностей по бетону</t>
  </si>
  <si>
    <t>Раздел 28. Устройство основания под штукатурку из металлической сетки</t>
  </si>
  <si>
    <t>ТЕРр61-28-1</t>
  </si>
  <si>
    <t>Устройство основания под штукатурку из металлической сетки Устройство основания под штукатурку из металлической сетки по кирпичным и бетонным поверхностям</t>
  </si>
  <si>
    <t>ТЕРр61-28-2</t>
  </si>
  <si>
    <t>Устройство основания под штукатурку из металлической сетки Устройство основания под штукатурку из металлической сетки по дереву и гипсовым плитам</t>
  </si>
  <si>
    <t>ТЕРр61-28-3</t>
  </si>
  <si>
    <t>Устройство основания под штукатурку из металлической сетки Устройство основания под штукатурку из металлической сетки в местах примыкания деревянных поверхностей к кирпичным и бетонным</t>
  </si>
  <si>
    <t>ТЕРр61-28-4</t>
  </si>
  <si>
    <t>Устройство основания под штукатурку из металлической сетки Обертывание балок сеткой</t>
  </si>
  <si>
    <t>ТЕРр61-28-5</t>
  </si>
  <si>
    <t>Устройство основания под штукатурку из металлической сетки по каркасу с обмазкой раствором Устройство основания под штукатурку из металлической сетки по каркасу с обмазкой раствором стен и перегородок</t>
  </si>
  <si>
    <t>ТЕРр61-28-6</t>
  </si>
  <si>
    <t>Устройство основания под штукатурку из металлической сетки по каркасу с обмазкой раствором Устройство основания под штукатурку из металлической сетки по каркасу с обмазкой раствором потолков, лестничных маршей</t>
  </si>
  <si>
    <t>ТЕРр61-28-7</t>
  </si>
  <si>
    <t>Устройство основания под штукатурку из металлической сетки по каркасу с обмазкой раствором Устройство основания под штукатурку из металлической сетки по каркасу с обмазкой раствором столбов, пилястр, прямоугольных колонн, криволинейных поверхностей большого размера</t>
  </si>
  <si>
    <t>ТЕРр61-28-8</t>
  </si>
  <si>
    <t>Устройство основания под штукатурку из металлической сетки по каркасу с обмазкой раствором Устройство основания под штукатурку из металлической сетки по каркасу с обмазкой раствором цилиндрических колонн, балок, карнизов и других мелких поверхностей</t>
  </si>
  <si>
    <t>Раздел 29. Устройство основания под штукатурку по деревянной поверхности</t>
  </si>
  <si>
    <t>ТЕРр61-29-1</t>
  </si>
  <si>
    <t>Устройство основания под штукатурку по деревянной поверхности Устройство основания под штукатурку по деревянной поверхности из гвоздей с оплетением проволокой</t>
  </si>
  <si>
    <t>ТЕРр61-29-2</t>
  </si>
  <si>
    <t>Устройство основания под штукатурку по деревянной поверхности Устройство основания под штукатурку по деревянной поверхности из драни штукатурной</t>
  </si>
  <si>
    <t>Раздел 30. Замена основания под штукатурку из драни</t>
  </si>
  <si>
    <t>ТЕРр61-30-1</t>
  </si>
  <si>
    <t>Замена основания под штукатурку из драни без изоляционного слоя Замена основания под штукатурку из драни без изоляционного слоя стен площадью до 10 м2</t>
  </si>
  <si>
    <t>ТЕРр61-30-2</t>
  </si>
  <si>
    <t>Замена основания под штукатурку из драни без изоляционного слоя Замена основания под штукатурку из драни без изоляционного слоя стен площадью до 20 м2</t>
  </si>
  <si>
    <t>ТЕРр61-30-3</t>
  </si>
  <si>
    <t>Замена основания под штукатурку из драни без изоляционного слоя Замена основания под штукатурку из драни без изоляционного слоя потолков площадью до 10 м2</t>
  </si>
  <si>
    <t>ТЕРр61-30-4</t>
  </si>
  <si>
    <t>Замена основания под штукатурку из драни без изоляционного слоя Замена основания под штукатурку из драни без изоляционного слоя потолков площадью до 20 м2</t>
  </si>
  <si>
    <t>ТЕРр61-30-5</t>
  </si>
  <si>
    <t>Замена основания под штукатурку из драни без изоляционного слоя Замена основания под штукатурку из драни без изоляционного слоя столбов, колонн площадью до 10 м2</t>
  </si>
  <si>
    <t>ТЕРр61-30-6</t>
  </si>
  <si>
    <t>Замена основания под штукатурку из драни без изоляционного слоя Замена основания под штукатурку из драни без изоляционного слоя столбов, колонн площадью до 20 м2</t>
  </si>
  <si>
    <t>ТЕРр61-30-7</t>
  </si>
  <si>
    <t>Замена основания под штукатурку из драни с изоляционным слоем Замена основания под штукатурку из драни с изоляционным слоем стен площадью до 10 м2</t>
  </si>
  <si>
    <t>ТЕРр61-30-8</t>
  </si>
  <si>
    <t>Замена основания под штукатурку из драни с изоляционным слоем Замена основания под штукатурку из драни с изоляционным слоем стен площадью до 20 м2</t>
  </si>
  <si>
    <t>ТЕРр61-30-9</t>
  </si>
  <si>
    <t>Замена основания под штукатурку из драни с изоляционным слоем Замена основания под штукатурку из драни с изоляционным слоем потолков площадью до 10 м2</t>
  </si>
  <si>
    <t>ТЕРр61-30-10</t>
  </si>
  <si>
    <t>Замена основания под штукатурку из драни с изоляционным слоем Замена основания под штукатурку из драни с изоляционным слоем потолков площадью до 20 м2</t>
  </si>
  <si>
    <t>Раздел 31. Оштукатуривание поверхности дымовых труб</t>
  </si>
  <si>
    <t>ТЕРр61-31-1</t>
  </si>
  <si>
    <t>Оштукатуривание поверхности дымовых труб</t>
  </si>
  <si>
    <t>Раздел 32. Выравнивание разрушенных мест раствором с добавлением Ультра-Си при толщине намета до 10 мм</t>
  </si>
  <si>
    <t>ТЕРр61-32-1</t>
  </si>
  <si>
    <t>Выравнивание разрушенных мест раствором с добавлением Ультра-Си при толщине намета до 10 мм</t>
  </si>
  <si>
    <t>ТЕРр-2001-62 Малярные работы</t>
  </si>
  <si>
    <t>Раздел 1. Подраздел 62.1. ОКРАСКА ВНУТРЕННИХ ПОМЕЩЕНИЙ</t>
  </si>
  <si>
    <t>Окраска водными составами ранее окрашенных поверхностей</t>
  </si>
  <si>
    <t>ТЕРр62-1-1</t>
  </si>
  <si>
    <t>Окраска клеевыми составами Окраска клеевыми составами простая</t>
  </si>
  <si>
    <t>ТЕРр62-1-2</t>
  </si>
  <si>
    <t>Окраска клеевыми составами Окраска клеевыми составами улучшенная</t>
  </si>
  <si>
    <t>ТЕРр62-1-3</t>
  </si>
  <si>
    <t>Окраска клеевыми составами Окраска клеевыми составами высококачественная</t>
  </si>
  <si>
    <t>ТЕРр62-1-4</t>
  </si>
  <si>
    <t>Окраска известковыми составами Окраска известковыми составами по штукатурке</t>
  </si>
  <si>
    <t>ТЕРр62-1-5</t>
  </si>
  <si>
    <t>Окраска известковыми составами Окраска известковыми составами по кирпичу и бетону</t>
  </si>
  <si>
    <t>ТЕРр62-1-6</t>
  </si>
  <si>
    <t>Окраска известковыми составами Окраска известковыми составами по дереву</t>
  </si>
  <si>
    <t>Простая масляная окраска ранее окрашенных стен</t>
  </si>
  <si>
    <t>ТЕРр62-2-1</t>
  </si>
  <si>
    <t>Простая масляная окраска ранее окрашенных стен Простая масляная окраска ранее окрашенных стен без подготовки с расчисткой старой краски до 10%</t>
  </si>
  <si>
    <t>ТЕРр62-2-2</t>
  </si>
  <si>
    <t>Простая масляная окраска ранее окрашенных стен Простая масляная окраска ранее окрашенных стен с подготовкой и расчисткой старой краски до 10%</t>
  </si>
  <si>
    <t>ТЕРр62-2-3</t>
  </si>
  <si>
    <t>Простая масляная окраска ранее окрашенных стен Простая масляная окраска ранее окрашенных стен с подготовкой и расчисткой старой краски до 35%</t>
  </si>
  <si>
    <t>ТЕРр62-2-4</t>
  </si>
  <si>
    <t>Простая масляная окраска ранее окрашенных стен Простая масляная окраска ранее окрашенных стен с подготовкой и расчисткой старой краски более 35%</t>
  </si>
  <si>
    <t>Простая масляная окраска ранее окрашенных потолков</t>
  </si>
  <si>
    <t>ТЕРр62-3-1</t>
  </si>
  <si>
    <t>Простая масляная окраска ранее окрашенных потолков Простая масляная окраска ранее окрашенных потолков без подготовки с расчисткой старой краски до 10%</t>
  </si>
  <si>
    <t>ТЕРр62-3-2</t>
  </si>
  <si>
    <t>Простая масляная окраска ранее окрашенных потолков Простая масляная окраска ранее окрашенных потолков с подготовкой и расчисткой старой краски до 10%</t>
  </si>
  <si>
    <t>ТЕРр62-3-3</t>
  </si>
  <si>
    <t>Простая масляная окраска ранее окрашенных потолков Простая масляная окраска ранее окрашенных потолков с подготовкой и расчисткой старой краски до 35%</t>
  </si>
  <si>
    <t>ТЕРр62-3-4</t>
  </si>
  <si>
    <t>Простая масляная окраска ранее окрашенных потолков Простая масляная окраска ранее окрашенных потолков с подготовкой и расчисткой старой краски более 35%</t>
  </si>
  <si>
    <t>Простая масляная окраска ранее окрашенных окон</t>
  </si>
  <si>
    <t>ТЕРр62-4-1</t>
  </si>
  <si>
    <t>Простая масляная окраска ранее окрашенных окон Простая масляная окраска ранее окрашенных окон без подготовки с расчисткой старой краски до 10%</t>
  </si>
  <si>
    <t>ТЕРр62-4-2</t>
  </si>
  <si>
    <t>Простая масляная окраска ранее окрашенных окон Простая масляная окраска ранее окрашенных окон с подготовкой и расчисткой старой краски до 10%</t>
  </si>
  <si>
    <t>ТЕРр62-4-3</t>
  </si>
  <si>
    <t>Простая масляная окраска ранее окрашенных окон Простая масляная окраска ранее окрашенных окон с подготовкой и расчисткой старой краски до 35%</t>
  </si>
  <si>
    <t>ТЕРр62-4-4</t>
  </si>
  <si>
    <t>Простая масляная окраска ранее окрашенных окон Простая масляная окраска ранее окрашенных окон с подготовкой и расчисткой старой краски более 35%</t>
  </si>
  <si>
    <t>ТЕРр62-4-5</t>
  </si>
  <si>
    <t>Простая масляная окраска ранее окрашенных окон только со стороны фасада с приставных лестниц Простая масляная окраска ранее окрашенных окон только со стороны фасада с приставных лестниц без подготовки с расчисткой старой краски до 10%</t>
  </si>
  <si>
    <t>ТЕРр62-4-6</t>
  </si>
  <si>
    <t>Простая масляная окраска ранее окрашенных окон только со стороны фасада с приставных лестниц Простая масляная окраска ранее окрашенных окон только со стороны фасада с приставных лестниц с подготовкой и расчисткой старой краски до 10%</t>
  </si>
  <si>
    <t>ТЕРр62-4-7</t>
  </si>
  <si>
    <t>Простая масляная окраска ранее окрашенных окон только со стороны фасада с приставных лестниц Простая масляная окраска ранее окрашенных окон только со стороны фасада с приставных лестниц с подготовкой и расчисткой старой краски до 35%</t>
  </si>
  <si>
    <t>ТЕРр62-4-8</t>
  </si>
  <si>
    <t>Простая масляная окраска ранее окрашенных окон только со стороны фасада с приставных лестниц Простая масляная окраска ранее окрашенных окон только со стороны фасада с приставных лестниц с подготовкой и расчисткой старой краски более 35%</t>
  </si>
  <si>
    <t>ТЕРр62-4-9</t>
  </si>
  <si>
    <t>Простая масляная окраска ранее окрашенных окон только со стороны фасада с люлек Простая масляная окраска ранее окрашенных окон только со стороны фасада с люлек без подготовки с расчисткой старой краски до 10%</t>
  </si>
  <si>
    <t>ТЕРр62-4-10</t>
  </si>
  <si>
    <t>Простая масляная окраска ранее окрашенных окон только со стороны фасада с люлек Простая масляная окраска ранее окрашенных окон только со стороны фасада с люлек с подготовкой и расчисткой старой краски до 10%</t>
  </si>
  <si>
    <t>ТЕРр62-4-11</t>
  </si>
  <si>
    <t>Простая масляная окраска ранее окрашенных окон только со стороны фасада с люлек Простая масляная окраска ранее окрашенных окон только со стороны фасада с люлек с подготовкой и расчисткой старой краски до 35%</t>
  </si>
  <si>
    <t>ТЕРр62-4-12</t>
  </si>
  <si>
    <t>Простая масляная окраска ранее окрашенных окон только со стороны фасада с люлек Простая масляная окраска ранее окрашенных окон только со стороны фасада с люлек с подготовкой и расчисткой старой краски более 35%</t>
  </si>
  <si>
    <t>Простая масляная окраска ранее окрашенных дверей</t>
  </si>
  <si>
    <t>ТЕРр62-5-1</t>
  </si>
  <si>
    <t>Простая масляная окраска ранее окрашенных дверей Простая масляная окраска ранее окрашенных дверей без подготовки с расчисткой старой краски до 10%</t>
  </si>
  <si>
    <t>ТЕРр62-5-2</t>
  </si>
  <si>
    <t>Простая масляная окраска ранее окрашенных дверей Простая масляная окраска ранее окрашенных дверей с подготовкой и расчисткой старой краски до 10%</t>
  </si>
  <si>
    <t>ТЕРр62-5-3</t>
  </si>
  <si>
    <t>Простая масляная окраска ранее окрашенных дверей Простая масляная окраска ранее окрашенных дверей с подготовкой и расчисткой старой краски до 35%</t>
  </si>
  <si>
    <t>ТЕРр62-5-4</t>
  </si>
  <si>
    <t>Простая масляная окраска ранее окрашенных дверей Простая масляная окраска ранее окрашенных дверей с подготовкой и расчисткой старой краски более 35%</t>
  </si>
  <si>
    <t>Простая масляная окраска ранее окрашенных полов</t>
  </si>
  <si>
    <t>ТЕРр62-6-1</t>
  </si>
  <si>
    <t>Простая масляная окраска ранее окрашенных полов Простая масляная окраска ранее окрашенных полов без подготовки с расчисткой старой краски до 10%</t>
  </si>
  <si>
    <t>ТЕРр62-6-2</t>
  </si>
  <si>
    <t>Простая масляная окраска ранее окрашенных полов Простая масляная окраска ранее окрашенных полов с подготовкой и расчисткой старой краски до 10%</t>
  </si>
  <si>
    <t>ТЕРр62-6-3</t>
  </si>
  <si>
    <t>Простая масляная окраска ранее окрашенных полов Простая масляная окраска ранее окрашенных полов с подготовкой и расчисткой старой краски до 35%</t>
  </si>
  <si>
    <t>ТЕРр62-6-4</t>
  </si>
  <si>
    <t>Простая масляная окраска ранее окрашенных полов Простая масляная окраска ранее окрашенных полов с подготовкой и расчисткой старой краски более 35%</t>
  </si>
  <si>
    <t>Улучшенная масляная окраска ранее окрашенных стен</t>
  </si>
  <si>
    <t>ТЕРр62-7-1</t>
  </si>
  <si>
    <t>Улучшенная масляная окраска ранее окрашенных стен Улучшенная масляная окраска ранее окрашенных стен за один раз с расчисткой старой краски до 10%</t>
  </si>
  <si>
    <t>ТЕРр62-7-2</t>
  </si>
  <si>
    <t>Улучшенная масляная окраска ранее окрашенных стен Улучшенная масляная окраска ранее окрашенных стен за один раз с расчисткой старой краски до 35%</t>
  </si>
  <si>
    <t>ТЕРр62-7-3</t>
  </si>
  <si>
    <t>Улучшенная масляная окраска ранее окрашенных стен Улучшенная масляная окраска ранее окрашенных стен за один раз с расчисткой старой краски более 35%</t>
  </si>
  <si>
    <t>ТЕРр62-7-4</t>
  </si>
  <si>
    <t>Улучшенная масляная окраска ранее окрашенных стен Улучшенная масляная окраска ранее окрашенных стен за два раза с расчисткой старой краски до 10%</t>
  </si>
  <si>
    <t>ТЕРр62-7-5</t>
  </si>
  <si>
    <t>Улучшенная масляная окраска ранее окрашенных стен Улучшенная масляная окраска ранее окрашенных стен за два раза с расчисткой старой краски до 35%</t>
  </si>
  <si>
    <t>ТЕРр62-7-6</t>
  </si>
  <si>
    <t>Улучшенная масляная окраска ранее окрашенных стен Улучшенная масляная окраска ранее окрашенных стен за два раза с расчисткой старой краски более 35%</t>
  </si>
  <si>
    <t>Улучшенная масляная окраска ранее окрашенных потолков</t>
  </si>
  <si>
    <t>ТЕРр62-8-1</t>
  </si>
  <si>
    <t>Улучшенная масляная окраска ранее окрашенных потолков Улучшенная масляная окраска ранее окрашенных потолков за один раз с расчисткой старой краски до 10%</t>
  </si>
  <si>
    <t>ТЕРр62-8-2</t>
  </si>
  <si>
    <t>Улучшенная масляная окраска ранее окрашенных потолков Улучшенная масляная окраска ранее окрашенных потолков за один раз с расчисткой старой краски до 35%</t>
  </si>
  <si>
    <t>ТЕРр62-8-3</t>
  </si>
  <si>
    <t>Улучшенная масляная окраска ранее окрашенных потолков Улучшенная масляная окраска ранее окрашенных потолков за один раз с расчисткой старой краски более 35%</t>
  </si>
  <si>
    <t>ТЕРр62-8-4</t>
  </si>
  <si>
    <t>Улучшенная масляная окраска ранее окрашенных потолков Улучшенная масляная окраска ранее окрашенных потолков за два раза с расчисткой старой краски до 10%</t>
  </si>
  <si>
    <t>ТЕРр62-8-5</t>
  </si>
  <si>
    <t>Улучшенная масляная окраска ранее окрашенных потолков Улучшенная масляная окраска ранее окрашенных потолков за два раза с расчисткой старой краски до 35%</t>
  </si>
  <si>
    <t>ТЕРр62-8-6</t>
  </si>
  <si>
    <t>Улучшенная масляная окраска ранее окрашенных потолков Улучшенная масляная окраска ранее окрашенных потолков за два раза с расчисткой старой краски более 35%</t>
  </si>
  <si>
    <t>Улучшенная масляная окраска ранее окрашенных окон</t>
  </si>
  <si>
    <t>ТЕРр62-9-1</t>
  </si>
  <si>
    <t>Улучшенная масляная окраска ранее окрашенных окон Улучшенная масляная окраска ранее окрашенных окон за один раз с расчисткой старой краски до 10%</t>
  </si>
  <si>
    <t>ТЕРр62-9-2</t>
  </si>
  <si>
    <t>Улучшенная масляная окраска ранее окрашенных окон Улучшенная масляная окраска ранее окрашенных окон за один раз с расчисткой старой краски до 35%</t>
  </si>
  <si>
    <t>ТЕРр62-9-3</t>
  </si>
  <si>
    <t>Улучшенная масляная окраска ранее окрашенных окон Улучшенная масляная окраска ранее окрашенных окон за один раз с расчисткой старой краски более 35%</t>
  </si>
  <si>
    <t>ТЕРр62-9-4</t>
  </si>
  <si>
    <t>Улучшенная масляная окраска ранее окрашенных окон Улучшенная масляная окраска ранее окрашенных окон за два раза с расчисткой старой краски до 10%</t>
  </si>
  <si>
    <t>ТЕРр62-9-5</t>
  </si>
  <si>
    <t>Улучшенная масляная окраска ранее окрашенных окон Улучшенная масляная окраска ранее окрашенных окон за два раза с расчисткой старой краски до 35%</t>
  </si>
  <si>
    <t>ТЕРр62-9-6</t>
  </si>
  <si>
    <t>Улучшенная масляная окраска ранее окрашенных окон Улучшенная масляная окраска ранее окрашенных окон за два раза с расчисткой старой краски более 35%</t>
  </si>
  <si>
    <t>ТЕРр62-9-7</t>
  </si>
  <si>
    <t>Улучшенная масляная окраска ранее окрашенных окон Улучшенная масляная окраска ранее окрашенных окон за один раз только со стороны фасада с приставных лестниц с расчисткой старой краски до 10%</t>
  </si>
  <si>
    <t>ТЕРр62-9-8</t>
  </si>
  <si>
    <t>Улучшенная масляная окраска ранее окрашенных окон Улучшенная масляная окраска ранее окрашенных окон за один раз только со стороны фасада с приставных лестниц с расчисткой старой краски до 35%</t>
  </si>
  <si>
    <t>ТЕРр62-9-9</t>
  </si>
  <si>
    <t>Улучшенная масляная окраска ранее окрашенных окон Улучшенная масляная окраска ранее окрашенных окон за один раз только со стороны фасада с приставных лестниц с расчисткой старой краски более 35%</t>
  </si>
  <si>
    <t>ТЕРр62-9-10</t>
  </si>
  <si>
    <t>Улучшенная масляная окраска ранее окрашенных окон Улучшенная масляная окраска ранее окрашенных окон за два раза только со стороны фасада с приставных лестниц с расчисткой старой краски до 10%</t>
  </si>
  <si>
    <t>ТЕРр62-9-11</t>
  </si>
  <si>
    <t>Улучшенная масляная окраска ранее окрашенных окон Улучшенная масляная окраска ранее окрашенных окон за два раза только со стороны фасада с приставных лестниц с расчисткой старой краски до 35%</t>
  </si>
  <si>
    <t>ТЕРр62-9-12</t>
  </si>
  <si>
    <t>Улучшенная масляная окраска ранее окрашенных окон Улучшенная масляная окраска ранее окрашенных окон за два раза только со стороны фасада с приставных лестниц с расчисткой старой краски более 35%</t>
  </si>
  <si>
    <t>ТЕРр62-9-13</t>
  </si>
  <si>
    <t>Улучшенная масляная окраска ранее окрашенных окон Улучшенная масляная окраска ранее окрашенных окон за один раз только со стороны фасада с люлек с расчисткой старой краски до 10%</t>
  </si>
  <si>
    <t>ТЕРр62-9-14</t>
  </si>
  <si>
    <t>Улучшенная масляная окраска ранее окрашенных окон Улучшенная масляная окраска ранее окрашенных окон за один раз только со стороны фасада с люлек с расчисткой старой краски до 35%</t>
  </si>
  <si>
    <t>ТЕРр62-9-15</t>
  </si>
  <si>
    <t>Улучшенная масляная окраска ранее окрашенных окон Улучшенная масляная окраска ранее окрашенных окон за один раз только со стороны фасада с люлек с расчисткой старой краски более 35%</t>
  </si>
  <si>
    <t>ТЕРр62-9-16</t>
  </si>
  <si>
    <t>Улучшенная масляная окраска ранее окрашенных окон Улучшенная масляная окраска ранее окрашенных окон за два раза только со стороны фасада с люлек с расчисткой старой краски до 10%</t>
  </si>
  <si>
    <t>ТЕРр62-9-17</t>
  </si>
  <si>
    <t>Улучшенная масляная окраска ранее окрашенных окон Улучшенная масляная окраска ранее окрашенных окон за два раза только со стороны фасада с люлек с расчисткой старой краски до 35%</t>
  </si>
  <si>
    <t>ТЕРр62-9-18</t>
  </si>
  <si>
    <t>Улучшенная масляная окраска ранее окрашенных окон Улучшенная масляная окраска ранее окрашенных окон за два раза только со стороны фасада с люлек с расчисткой старой краски более 35%</t>
  </si>
  <si>
    <t>Улучшенная масляная окраска ранее окрашенных дверей</t>
  </si>
  <si>
    <t>ТЕРр62-10-1</t>
  </si>
  <si>
    <t>Улучшенная масляная окраска ранее окрашенных дверей Улучшенная масляная окраска ранее окрашенных дверей за один раз с расчисткой старой краски до 10%</t>
  </si>
  <si>
    <t>ТЕРр62-10-2</t>
  </si>
  <si>
    <t>Улучшенная масляная окраска ранее окрашенных дверей Улучшенная масляная окраска ранее окрашенных дверей за один раз с расчисткой старой краски до 35%</t>
  </si>
  <si>
    <t>ТЕРр62-10-3</t>
  </si>
  <si>
    <t>Улучшенная масляная окраска ранее окрашенных дверей Улучшенная масляная окраска ранее окрашенных дверей за один раз с расчисткой старой краски более 35%</t>
  </si>
  <si>
    <t>ТЕРр62-10-4</t>
  </si>
  <si>
    <t>Улучшенная масляная окраска ранее окрашенных дверей Улучшенная масляная окраска ранее окрашенных дверей за два раза с расчисткой старой краски до 10%</t>
  </si>
  <si>
    <t>ТЕРр62-10-5</t>
  </si>
  <si>
    <t>Улучшенная масляная окраска ранее окрашенных дверей Улучшенная масляная окраска ранее окрашенных дверей за два раза с расчисткой старой краски до 35%</t>
  </si>
  <si>
    <t>ТЕРр62-10-6</t>
  </si>
  <si>
    <t>Улучшенная масляная окраска ранее окрашенных дверей Улучшенная масляная окраска ранее окрашенных дверей за два раза с расчисткой старой краски более 35%</t>
  </si>
  <si>
    <t>Улучшенная масляная окраска полов</t>
  </si>
  <si>
    <t>ТЕРр62-11-1</t>
  </si>
  <si>
    <t>Улучшенная масляная окраска ранее окрашенных полов Улучшенная масляная окраска ранее окрашенных полов за один раз с расчисткой старой краски до 10%</t>
  </si>
  <si>
    <t>ТЕРр62-11-2</t>
  </si>
  <si>
    <t>Улучшенная масляная окраска ранее окрашенных полов Улучшенная масляная окраска ранее окрашенных полов за один раз с расчисткой старой краски до 35%</t>
  </si>
  <si>
    <t>ТЕРр62-11-3</t>
  </si>
  <si>
    <t>Улучшенная масляная окраска ранее окрашенных полов Улучшенная масляная окраска ранее окрашенных полов за один раз с расчисткой старой краски более 35%</t>
  </si>
  <si>
    <t>ТЕРр62-11-4</t>
  </si>
  <si>
    <t>Улучшенная масляная окраска ранее окрашенных полов Улучшенная масляная окраска ранее окрашенных полов за два раза с расчисткой старой краски до 10%</t>
  </si>
  <si>
    <t>ТЕРр62-11-5</t>
  </si>
  <si>
    <t>Улучшенная масляная окраска ранее окрашенных полов Улучшенная масляная окраска ранее окрашенных полов за два раза с расчисткой старой краски до 35%</t>
  </si>
  <si>
    <t>ТЕРр62-11-6</t>
  </si>
  <si>
    <t>Улучшенная масляная окраска ранее окрашенных полов Улучшенная масляная окраска ранее окрашенных полов за два раза с расчисткой старой краски более 35%</t>
  </si>
  <si>
    <t>Высококачественная масляная окраска ранее окрашенных стен</t>
  </si>
  <si>
    <t>ТЕРр62-12-1</t>
  </si>
  <si>
    <t>Высококачественная масляная окраска ранее окрашенных стен с расчисткой старой краски Высококачественная масляная окраска ранее окрашенных стен с расчисткой старой краски до 10%</t>
  </si>
  <si>
    <t>ТЕРр62-12-2</t>
  </si>
  <si>
    <t>Высококачественная масляная окраска ранее окрашенных стен с расчисткой старой краски Высококачественная масляная окраска ранее окрашенных стен с расчисткой старой краски до 35%</t>
  </si>
  <si>
    <t>ТЕРр62-12-3</t>
  </si>
  <si>
    <t>Высококачественная масляная окраска ранее окрашенных стен с расчисткой старой краски Высококачественная масляная окраска ранее окрашенных стен с расчисткой старой краски более 35%</t>
  </si>
  <si>
    <t>Высококачественная масляная окраска ранее окрашенных потолков</t>
  </si>
  <si>
    <t>ТЕРр62-13-1</t>
  </si>
  <si>
    <t>Высококачественная масляная окраска ранее окрашенных потолков с расчисткой старой краски Высококачественная масляная окраска ранее окрашенных потолков с расчисткой старой краски до 10%</t>
  </si>
  <si>
    <t>ТЕРр62-13-2</t>
  </si>
  <si>
    <t>Высококачественная масляная окраска ранее окрашенных потолков с расчисткой старой краски Высококачественная масляная окраска ранее окрашенных потолков с расчисткой старой краски до 35%</t>
  </si>
  <si>
    <t>ТЕРр62-13-3</t>
  </si>
  <si>
    <t>Высококачественная масляная окраска ранее окрашенных потолков с расчисткой старой краски Высококачественная масляная окраска ранее окрашенных потолков с расчисткой старой краски более 35%</t>
  </si>
  <si>
    <t>Высококачественная масляная окраска ранее окрашенных окон</t>
  </si>
  <si>
    <t>ТЕРр62-14-1</t>
  </si>
  <si>
    <t>Высококачественная масляная окраска ранее окрашенных окон с расчисткой старой краски Высококачественная масляная окраска ранее окрашенных окон с расчисткой старой краски до 10%</t>
  </si>
  <si>
    <t>ТЕРр62-14-2</t>
  </si>
  <si>
    <t>Высококачественная масляная окраска ранее окрашенных окон с расчисткой старой краски Высококачественная масляная окраска ранее окрашенных окон с расчисткой старой краски до 35%</t>
  </si>
  <si>
    <t>ТЕРр62-14-3</t>
  </si>
  <si>
    <t>Высококачественная масляная окраска ранее окрашенных окон с расчисткой старой краски Высококачественная масляная окраска ранее окрашенных окон с расчисткой старой краски более 35%</t>
  </si>
  <si>
    <t>Высококачественная масляная окраска ранее окрашенных дверей</t>
  </si>
  <si>
    <t>ТЕРр62-15-1</t>
  </si>
  <si>
    <t>Высококачественная масляная окраска ранее окрашенных дверей с расчисткой старой краски Высококачественная масляная окраска ранее окрашенных дверей с расчисткой старой краски до 10%</t>
  </si>
  <si>
    <t>ТЕРр62-15-2</t>
  </si>
  <si>
    <t>Высококачественная масляная окраска ранее окрашенных дверей с расчисткой старой краски Высококачественная масляная окраска ранее окрашенных дверей с расчисткой старой краски до 35%</t>
  </si>
  <si>
    <t>ТЕРр62-15-3</t>
  </si>
  <si>
    <t>Высококачественная масляная окраска ранее окрашенных дверей с расчисткой старой краски Высококачественная масляная окраска ранее окрашенных дверей с расчисткой старой краски более 35%</t>
  </si>
  <si>
    <t>Окрашивание ранее окрашенных поверхностей стен водоэмульсионными составами</t>
  </si>
  <si>
    <t>ТЕРр62-16-1</t>
  </si>
  <si>
    <t>Окрашивание водоэмульсионными составами поверхностей стен, ранее окрашенных Окрашивание водоэмульсионными составами поверхностей стен, ранее окрашенных известковой или клеевой краской с расчисткой старой краски более 35%</t>
  </si>
  <si>
    <t>ТЕРр62-16-2</t>
  </si>
  <si>
    <t>Окрашивание водоэмульсионными составами поверхностей стен, ранее окрашенных Окрашивание водоэмульсионными составами поверхностей стен, ранее окрашенных водоэмульсионной краской с расчисткой старой краски до 10%</t>
  </si>
  <si>
    <t>ТЕРр62-16-3</t>
  </si>
  <si>
    <t>Окрашивание водоэмульсионными составами поверхностей стен, ранее окрашенных Окрашивание водоэмульсионными составами поверхностей стен, ранее окрашенных водоэмульсионной краской с расчисткой старой краски до 35%</t>
  </si>
  <si>
    <t>ТЕРр62-16-4</t>
  </si>
  <si>
    <t>Окрашивание водоэмульсионными составами поверхностей стен, ранее окрашенных Окрашивание водоэмульсионными составами поверхностей стен, ранее окрашенных водоэмульсионной краской с расчисткой старой краски более 35%</t>
  </si>
  <si>
    <t>ТЕРр62-16-5</t>
  </si>
  <si>
    <t>Окрашивание водоэмульсионными составами поверхностей стен, ранее окрашенных Окрашивание водоэмульсионными составами поверхностей стен, ранее окрашенных масляной краской с расчисткой старой краски более 35%</t>
  </si>
  <si>
    <t>Окрашивание ранее окрашенных поверхностей потолков, водоэмульсионными составами</t>
  </si>
  <si>
    <t>ТЕРр62-17-1</t>
  </si>
  <si>
    <t>Окрашивание водоэмульсионными составами поверхностей потолков, ранее окрашенных Окрашивание водоэмульсионными составами поверхностей потолков, ранее окрашенных известковой или клеевой краской, с расчисткой старой краски более 35%</t>
  </si>
  <si>
    <t>ТЕРр62-17-2</t>
  </si>
  <si>
    <t>Окрашивание водоэмульсионными составами поверхностей потолков, ранее окрашенных Окрашивание водоэмульсионными составами поверхностей потолков, ранее окрашенных водоэмульсионной краской, с расчисткой старой краски до 10%</t>
  </si>
  <si>
    <t>ТЕРр62-17-3</t>
  </si>
  <si>
    <t>Окрашивание водоэмульсионными составами поверхностей потолков, ранее окрашенных Окрашивание водоэмульсионными составами поверхностей потолков, ранее окрашенных водоэмульсионной краской, с расчисткой старой краски до 35%</t>
  </si>
  <si>
    <t>ТЕРр62-17-4</t>
  </si>
  <si>
    <t>Окрашивание водоэмульсионными составами поверхностей потолков, ранее окрашенных Окрашивание водоэмульсионными составами поверхностей потолков, ранее окрашенных водоэмульсионной краской, с расчисткой старой краски более 35%</t>
  </si>
  <si>
    <t>ТЕРр62-17-5</t>
  </si>
  <si>
    <t>Окрашивание водоэмульсионными составами поверхностей потолков, ранее окрашенных Окрашивание водоэмульсионными составами поверхностей потолков, ранее окрашенных масляной краской, с расчисткой старой краски более 35%</t>
  </si>
  <si>
    <t>Окраска масляными составами деревянных поручней с покрытием лаком, плинтусов и галтелей, торцов лестничных маршей</t>
  </si>
  <si>
    <t>ТЕРр62-18-1</t>
  </si>
  <si>
    <t>Окраска масляными составами Окраска масляными составами деревянных поручней с покрытием лаком</t>
  </si>
  <si>
    <t>ТЕРр62-18-2</t>
  </si>
  <si>
    <t>Окраска масляными составами Окраска масляными составами плинтусов и галтелей</t>
  </si>
  <si>
    <t>ТЕРр62-18-3</t>
  </si>
  <si>
    <t>Окраска масляными составами Окраска масляными составами торцов лестничных маршей</t>
  </si>
  <si>
    <t>Раздел 2. Подраздел 62.2. ОКРАСКА ФАСАДОВ</t>
  </si>
  <si>
    <t>Окраска известковыми составами ранее окрашенных фасадов</t>
  </si>
  <si>
    <t>ТЕРр62-19-1</t>
  </si>
  <si>
    <t>Окраска известковыми составами ранее окрашенных фасадов простых Окраска известковыми составами ранее окрашенных фасадов простых по штукатурке с земли и лесов</t>
  </si>
  <si>
    <t>ТЕРр62-19-2</t>
  </si>
  <si>
    <t>Окраска известковыми составами ранее окрашенных фасадов простых Окраска известковыми составами ранее окрашенных фасадов простых по штукатурке с лестниц</t>
  </si>
  <si>
    <t>ТЕРр62-19-3</t>
  </si>
  <si>
    <t>Окраска известковыми составами ранее окрашенных фасадов простых Окраска известковыми составами ранее окрашенных фасадов простых по штукатурке с люлек</t>
  </si>
  <si>
    <t>ТЕРр62-19-4</t>
  </si>
  <si>
    <t>Окраска известковыми составами ранее окрашенных фасадов простых Окраска известковыми составами ранее окрашенных фасадов простых по кирпичу с земли и лесов</t>
  </si>
  <si>
    <t>ТЕРр62-19-5</t>
  </si>
  <si>
    <t>Окраска известковыми составами ранее окрашенных фасадов простых Окраска известковыми составами ранее окрашенных фасадов простых по кирпичу с лестниц</t>
  </si>
  <si>
    <t>ТЕРр62-19-6</t>
  </si>
  <si>
    <t>Окраска известковыми составами ранее окрашенных фасадов простых Окраска известковыми составами ранее окрашенных фасадов простых по кирпичу с люлек</t>
  </si>
  <si>
    <t>ТЕРр62-19-7</t>
  </si>
  <si>
    <t>Окраска известковыми составами ранее окрашенных фасадов простых Окраска известковыми составами ранее окрашенных фасадов простых по дереву с земли и лесов</t>
  </si>
  <si>
    <t>ТЕРр62-19-8</t>
  </si>
  <si>
    <t>Окраска известковыми составами ранее окрашенных фасадов простых Окраска известковыми составами ранее окрашенных фасадов простых по дереву с лестниц</t>
  </si>
  <si>
    <t>ТЕРр62-19-9</t>
  </si>
  <si>
    <t>При окраске ранее окрашенных фасадов рустованных добавлять При окраске ранее окрашенных фасадов рустованных добавлять к расценке 62-19-1</t>
  </si>
  <si>
    <t>ТЕРр62-19-10</t>
  </si>
  <si>
    <t>При окраске ранее окрашенных фасадов рустованных добавлять При окраске ранее окрашенных фасадов рустованных добавлять к расценке 62-19-2</t>
  </si>
  <si>
    <t>ТЕРр62-19-11</t>
  </si>
  <si>
    <t>При окраске ранее окрашенных фасадов рустованных добавлять При окраске ранее окрашенных фасадов рустованных добавлять к расценке 62-19-3</t>
  </si>
  <si>
    <t>ТЕРр62-19-12</t>
  </si>
  <si>
    <t>При окраске ранее окрашенных фасадов рустованных добавлять При окраске ранее окрашенных фасадов рустованных добавлять к расценке 62-19-4</t>
  </si>
  <si>
    <t>ТЕРр62-19-13</t>
  </si>
  <si>
    <t>При окраске ранее окрашенных фасадов рустованных добавлять При окраске ранее окрашенных фасадов рустованных добавлять к расценке 62-19-5</t>
  </si>
  <si>
    <t>ТЕРр62-19-14</t>
  </si>
  <si>
    <t>При окраске ранее окрашенных фасадов рустованных добавлять При окраске ранее окрашенных фасадов рустованных добавлять к расценке 62-19-6</t>
  </si>
  <si>
    <t>Окраска казеиновыми красками ранее окрашенных фасадов</t>
  </si>
  <si>
    <t>ТЕРр62-20-1</t>
  </si>
  <si>
    <t>Окраска казеиновыми красками ранее окрашенных фасадов Окраска казеиновыми красками ранее окрашенных фасадов с земли и лесов</t>
  </si>
  <si>
    <t>ТЕРр62-20-2</t>
  </si>
  <si>
    <t>Окраска казеиновыми красками ранее окрашенных фасадов Окраска казеиновыми красками ранее окрашенных фасадов с лестниц</t>
  </si>
  <si>
    <t>ТЕРр62-20-3</t>
  </si>
  <si>
    <t>Окраска казеиновыми красками ранее окрашенных фасадов Окраска казеиновыми красками ранее окрашенных фасадов с люлек</t>
  </si>
  <si>
    <t>ТЕРр62-20-4</t>
  </si>
  <si>
    <t>При окраске рустованных ранее окрашенных фасадов добавлять При окраске рустованных ранее окрашенных фасадов добавлять к расценке 62-20-1</t>
  </si>
  <si>
    <t>ТЕРр62-20-5</t>
  </si>
  <si>
    <t>При окраске рустованных ранее окрашенных фасадов добавлять При окраске рустованных ранее окрашенных фасадов добавлять к расценке 62-20-2</t>
  </si>
  <si>
    <t>ТЕРр62-20-6</t>
  </si>
  <si>
    <t>При окраске рустованных ранее окрашенных фасадов добавлять При окраске рустованных ранее окрашенных фасадов добавлять к расценке 62-20-3</t>
  </si>
  <si>
    <t>Простая масляная окраска ранее окрашенных фасадов</t>
  </si>
  <si>
    <t>ТЕРр62-21-1</t>
  </si>
  <si>
    <t>Простая масляная окраска ранее окрашенных фасадов без подготовки с расчисткой старой краски до 10% Простая масляная окраска ранее окрашенных фасадов без подготовки с расчисткой старой краски до 10% с земли и лесов</t>
  </si>
  <si>
    <t>ТЕРр62-21-2</t>
  </si>
  <si>
    <t>Простая масляная окраска ранее окрашенных фасадов без подготовки с расчисткой старой краски до 10% Простая масляная окраска ранее окрашенных фасадов без подготовки с расчисткой старой краски до 10% с лестниц</t>
  </si>
  <si>
    <t>ТЕРр62-21-3</t>
  </si>
  <si>
    <t>Простая масляная окраска ранее окрашенных фасадов без подготовки с расчисткой старой краски до 10% Простая масляная окраска ранее окрашенных фасадов без подготовки с расчисткой старой краски до 10% с люлек</t>
  </si>
  <si>
    <t>ТЕРр62-21-4</t>
  </si>
  <si>
    <t>Простая масляная окраска ранее окрашенных фасадов с подготовкой и расчисткой старой краски Простая масляная окраска ранее окрашенных фасадов с подготовкой и расчисткой старой краски до 10% с земли и лесов</t>
  </si>
  <si>
    <t>ТЕРр62-21-5</t>
  </si>
  <si>
    <t>Простая масляная окраска ранее окрашенных фасадов с подготовкой и расчисткой старой краски Простая масляная окраска ранее окрашенных фасадов с подготовкой и расчисткой старой краски до 10% с лестниц</t>
  </si>
  <si>
    <t>ТЕРр62-21-6</t>
  </si>
  <si>
    <t>Простая масляная окраска ранее окрашенных фасадов с подготовкой и расчисткой старой краски Простая масляная окраска ранее окрашенных фасадов с подготовкой и расчисткой старой краски до 10% с люлек</t>
  </si>
  <si>
    <t>ТЕРр62-21-7</t>
  </si>
  <si>
    <t>Простая масляная окраска ранее окрашенных фасадов с подготовкой и расчисткой старой краски Простая масляная окраска ранее окрашенных фасадов с подготовкой и расчисткой старой краски до 35% с земли и лесов</t>
  </si>
  <si>
    <t>ТЕРр62-21-8</t>
  </si>
  <si>
    <t>Простая масляная окраска ранее окрашенных фасадов с подготовкой и расчисткой старой краски Простая масляная окраска ранее окрашенных фасадов с подготовкой и расчисткой старой краски до 35% с лестниц</t>
  </si>
  <si>
    <t>ТЕРр62-21-9</t>
  </si>
  <si>
    <t>Простая масляная окраска ранее окрашенных фасадов с подготовкой и расчисткой старой краски Простая масляная окраска ранее окрашенных фасадов с подготовкой и расчисткой старой краски до 35% с люлек</t>
  </si>
  <si>
    <t>ТЕРр62-21-10</t>
  </si>
  <si>
    <t>Простая масляная окраска ранее окрашенных фасадов с подготовкой и расчисткой старой краски Простая масляная окраска ранее окрашенных фасадов с подготовкой и расчисткой старой краски более 35% с земли и лесов</t>
  </si>
  <si>
    <t>ТЕРр62-21-11</t>
  </si>
  <si>
    <t>Простая масляная окраска ранее окрашенных фасадов с подготовкой и расчисткой старой краски Простая масляная окраска ранее окрашенных фасадов с подготовкой и расчисткой старой краски более 35% с лестниц</t>
  </si>
  <si>
    <t>ТЕРр62-21-12</t>
  </si>
  <si>
    <t>Простая масляная окраска ранее окрашенных фасадов с подготовкой и расчисткой старой краски Простая масляная окраска ранее окрашенных фасадов с подготовкой и расчисткой старой краски более 35% с люлек</t>
  </si>
  <si>
    <t>Улучшенная масляная окраска ранее окрашенных фасадов</t>
  </si>
  <si>
    <t>ТЕРр62-22-1</t>
  </si>
  <si>
    <t>Улучшенная масляная окраска ранее окрашенных фасадов с расчисткой старой краски Улучшенная масляная окраска ранее окрашенных фасадов с расчисткой старой краски до 10% с земли и лесов</t>
  </si>
  <si>
    <t>ТЕРр62-22-2</t>
  </si>
  <si>
    <t>Улучшенная масляная окраска ранее окрашенных фасадов с расчисткой старой краски Улучшенная масляная окраска ранее окрашенных фасадов с расчисткой старой краски до 10% с лестниц</t>
  </si>
  <si>
    <t>ТЕРр62-22-3</t>
  </si>
  <si>
    <t>Улучшенная масляная окраска ранее окрашенных фасадов с расчисткой старой краски Улучшенная масляная окраска ранее окрашенных фасадов с расчисткой старой краски до 10% с люлек</t>
  </si>
  <si>
    <t>ТЕРр62-22-4</t>
  </si>
  <si>
    <t>Улучшенная масляная окраска ранее окрашенных фасадов с расчисткой старой краски Улучшенная масляная окраска ранее окрашенных фасадов с расчисткой старой краски до 35% с земли и лесов</t>
  </si>
  <si>
    <t>ТЕРр62-22-5</t>
  </si>
  <si>
    <t>Улучшенная масляная окраска ранее окрашенных фасадов с расчисткой старой краски Улучшенная масляная окраска ранее окрашенных фасадов с расчисткой старой краски до 35% с лестниц</t>
  </si>
  <si>
    <t>ТЕРр62-22-6</t>
  </si>
  <si>
    <t>Улучшенная масляная окраска ранее окрашенных фасадов с расчисткой старой краски Улучшенная масляная окраска ранее окрашенных фасадов с расчисткой старой краски до 35% с люлек</t>
  </si>
  <si>
    <t>ТЕРр62-22-7</t>
  </si>
  <si>
    <t>Улучшенная масляная окраска ранее окрашенных фасадов с расчисткой старой краски Улучшенная масляная окраска ранее окрашенных фасадов с расчисткой старой краски более 35% с земли и лесов</t>
  </si>
  <si>
    <t>ТЕРр62-22-8</t>
  </si>
  <si>
    <t>Улучшенная масляная окраска ранее окрашенных фасадов с расчисткой старой краски Улучшенная масляная окраска ранее окрашенных фасадов с расчисткой старой краски более 35% с лестниц</t>
  </si>
  <si>
    <t>ТЕРр62-22-9</t>
  </si>
  <si>
    <t>Улучшенная масляная окраска ранее окрашенных фасадов с расчисткой старой краски Улучшенная масляная окраска ранее окрашенных фасадов с расчисткой старой краски более 35% с люлек</t>
  </si>
  <si>
    <t>Окраска силикатными красками за 1 раз ранее окрашенных фасадов</t>
  </si>
  <si>
    <t>ТЕРр62-23-1</t>
  </si>
  <si>
    <t>Окраска силикатными красками за 1 раз ранее окрашенных фасадов Окраска силикатными красками за 1 раз ранее окрашенных фасадов по штукатурке с земли и лесов</t>
  </si>
  <si>
    <t>ТЕРр62-23-2</t>
  </si>
  <si>
    <t>Окраска силикатными красками за 1 раз ранее окрашенных фасадов Окраска силикатными красками за 1 раз ранее окрашенных фасадов по штукатурке с лестниц</t>
  </si>
  <si>
    <t>ТЕРр62-23-3</t>
  </si>
  <si>
    <t>Окраска силикатными красками за 1 раз ранее окрашенных фасадов Окраска силикатными красками за 1 раз ранее окрашенных фасадов по штукатурке с люлек</t>
  </si>
  <si>
    <t>ТЕРр62-23-4</t>
  </si>
  <si>
    <t>Окраска силикатными красками за 1 раз ранее окрашенных фасадов Окраска силикатными красками за 1 раз ранее окрашенных фасадов по кирпичу с земли и лесов</t>
  </si>
  <si>
    <t>ТЕРр62-23-5</t>
  </si>
  <si>
    <t>Окраска силикатными красками за 1 раз ранее окрашенных фасадов Окраска силикатными красками за 1 раз ранее окрашенных фасадов по кирпичу с лестниц</t>
  </si>
  <si>
    <t>ТЕРр62-23-6</t>
  </si>
  <si>
    <t>Окраска силикатными красками за 1 раз ранее окрашенных фасадов Окраска силикатными красками за 1 раз ранее окрашенных фасадов по кирпичу с люлек</t>
  </si>
  <si>
    <t>ТЕРр62-23-7</t>
  </si>
  <si>
    <t>Окраска силикатными красками за 1 раз ранее окрашенных фасадов Окраска силикатными красками за 1 раз ранее окрашенных фасадов по дереву с земли и лесов</t>
  </si>
  <si>
    <t>ТЕРр62-23-8</t>
  </si>
  <si>
    <t>Окраска силикатными красками за 1 раз ранее окрашенных фасадов Окраска силикатными красками за 1 раз ранее окрашенных фасадов по дереву с лестниц</t>
  </si>
  <si>
    <t>ТЕРр62-23-9</t>
  </si>
  <si>
    <t>При окраске рустованных ранее окрашенных фасадов добавлять При окраске рустованных ранее окрашенных фасадов добавлять к расценке 62-23-1</t>
  </si>
  <si>
    <t>ТЕРр62-23-10</t>
  </si>
  <si>
    <t>При окраске рустованных ранее окрашенных фасадов добавлять При окраске рустованных ранее окрашенных фасадов добавлять к расценке 62-23-2</t>
  </si>
  <si>
    <t>ТЕРр62-23-11</t>
  </si>
  <si>
    <t>При окраске рустованных ранее окрашенных фасадов добавлять При окраске рустованных ранее окрашенных фасадов добавлять к расценке 62-23-3</t>
  </si>
  <si>
    <t>ТЕРр62-23-12</t>
  </si>
  <si>
    <t>При окраске рустованных ранее окрашенных фасадов добавлять При окраске рустованных ранее окрашенных фасадов добавлять к расценке 62-23-4</t>
  </si>
  <si>
    <t>ТЕРр62-23-13</t>
  </si>
  <si>
    <t>При окраске рустованных ранее окрашенных фасадов добавлять При окраске рустованных ранее окрашенных фасадов добавлять к расценке 62-23-5</t>
  </si>
  <si>
    <t>ТЕРр62-23-14</t>
  </si>
  <si>
    <t>При окраске рустованных ранее окрашенных фасадов добавлять При окраске рустованных ранее окрашенных фасадов добавлять к расценке 62-23-6</t>
  </si>
  <si>
    <t>Окраска силикатными красками за 2 раза ранее окрашенных фасадов</t>
  </si>
  <si>
    <t>ТЕРр62-24-1</t>
  </si>
  <si>
    <t>Окраска силикатными красками за 2 раза ранее окрашенных фасадов Окраска силикатными красками за 2 раза ранее окрашенных фасадов по штукатурке с земли и лесов</t>
  </si>
  <si>
    <t>ТЕРр62-24-2</t>
  </si>
  <si>
    <t>Окраска силикатными красками за 2 раза ранее окрашенных фасадов Окраска силикатными красками за 2 раза ранее окрашенных фасадов по штукатурке с лестниц</t>
  </si>
  <si>
    <t>ТЕРр62-24-3</t>
  </si>
  <si>
    <t>Окраска силикатными красками за 2 раза ранее окрашенных фасадов Окраска силикатными красками за 2 раза ранее окрашенных фасадов по штукатурке с люлек</t>
  </si>
  <si>
    <t>ТЕРр62-24-4</t>
  </si>
  <si>
    <t>Окраска силикатными красками за 2 раза ранее окрашенных фасадов Окраска силикатными красками за 2 раза ранее окрашенных фасадов по кирпичу с земли и лесов</t>
  </si>
  <si>
    <t>ТЕРр62-24-5</t>
  </si>
  <si>
    <t>Окраска силикатными красками за 2 раза ранее окрашенных фасадов Окраска силикатными красками за 2 раза ранее окрашенных фасадов по кирпичу с лестниц</t>
  </si>
  <si>
    <t>ТЕРр62-24-6</t>
  </si>
  <si>
    <t>Окраска силикатными красками за 2 раза ранее окрашенных фасадов Окраска силикатными красками за 2 раза ранее окрашенных фасадов по кирпичу с люлек</t>
  </si>
  <si>
    <t>ТЕРр62-24-7</t>
  </si>
  <si>
    <t>Окраска силикатными красками за 2 раза ранее окрашенных фасадов Окраска силикатными красками за 2 раза ранее окрашенных фасадов по дереву с земли и лесов</t>
  </si>
  <si>
    <t>ТЕРр62-24-8</t>
  </si>
  <si>
    <t>Окраска силикатными красками за 2 раза ранее окрашенных фасадов Окраска силикатными красками за 2 раза ранее окрашенных фасадов по дереву с лестниц</t>
  </si>
  <si>
    <t>ТЕРр62-24-9</t>
  </si>
  <si>
    <t>При окраске рустованных ранее окрашенных фасадов добавлять При окраске рустованных ранее окрашенных фасадов добавлять к расценке 62-24-1</t>
  </si>
  <si>
    <t>ТЕРр62-24-10</t>
  </si>
  <si>
    <t>При окраске рустованных ранее окрашенных фасадов добавлять При окраске рустованных ранее окрашенных фасадов добавлять к расценке 62-24-2</t>
  </si>
  <si>
    <t>ТЕРр62-24-11</t>
  </si>
  <si>
    <t>При окраске рустованных ранее окрашенных фасадов добавлять При окраске рустованных ранее окрашенных фасадов добавлять к расценке 62-24-3</t>
  </si>
  <si>
    <t>ТЕРр62-24-12</t>
  </si>
  <si>
    <t>При окраске рустованных ранее окрашенных фасадов добавлять При окраске рустованных ранее окрашенных фасадов добавлять к расценке 62-24-4</t>
  </si>
  <si>
    <t>ТЕРр62-24-13</t>
  </si>
  <si>
    <t>При окраске рустованных ранее окрашенных фасадов добавлять При окраске рустованных ранее окрашенных фасадов добавлять к расценке 62-24-5</t>
  </si>
  <si>
    <t>ТЕРр62-24-14</t>
  </si>
  <si>
    <t>При окраске рустованных ранее окрашенных фасадов добавлять При окраске рустованных ранее окрашенных фасадов добавлять к расценке 62-24-6</t>
  </si>
  <si>
    <t>Подготовка поверхности ранее окрашенных фасадов под окраску перхлорвиниловыми красками</t>
  </si>
  <si>
    <t>ТЕРр62-25-1</t>
  </si>
  <si>
    <t>Огрунтовка ранее окрашенных фасадов под окраску перхлорвиниловыми красками Огрунтовка ранее окрашенных фасадов под окраску перхлорвиниловыми красками простых с земли и лесов</t>
  </si>
  <si>
    <t>ТЕРр62-25-2</t>
  </si>
  <si>
    <t>Огрунтовка ранее окрашенных фасадов под окраску перхлорвиниловыми красками Огрунтовка ранее окрашенных фасадов под окраску перхлорвиниловыми красками простых с лестниц</t>
  </si>
  <si>
    <t>ТЕРр62-25-3</t>
  </si>
  <si>
    <t>Огрунтовка ранее окрашенных фасадов под окраску перхлорвиниловыми красками Огрунтовка ранее окрашенных фасадов под окраску перхлорвиниловыми красками простых с люлек</t>
  </si>
  <si>
    <t>ТЕРр62-25-4</t>
  </si>
  <si>
    <t>Огрунтовка ранее окрашенных фасадов под окраску перхлорвиниловыми красками Огрунтовка ранее окрашенных фасадов под окраску перхлорвиниловыми красками сложных с земли и лесов</t>
  </si>
  <si>
    <t>ТЕРр62-25-5</t>
  </si>
  <si>
    <t>Огрунтовка ранее окрашенных фасадов под окраску перхлорвиниловыми красками Огрунтовка ранее окрашенных фасадов под окраску перхлорвиниловыми красками сложных с лестниц</t>
  </si>
  <si>
    <t>ТЕРр62-25-6</t>
  </si>
  <si>
    <t>Огрунтовка ранее окрашенных фасадов под окраску перхлорвиниловыми красками Огрунтовка ранее окрашенных фасадов под окраску перхлорвиниловыми красками сложных с люлек</t>
  </si>
  <si>
    <t>ТЕРр62-25-7</t>
  </si>
  <si>
    <t>Шпатлевка ранее окрашенных фасадов под окраску перхлорвиниловыми красками Шпатлевка ранее окрашенных фасадов под окраску перхлорвиниловыми красками простых с земли и лесов</t>
  </si>
  <si>
    <t>ТЕРр62-25-8</t>
  </si>
  <si>
    <t>Шпатлевка ранее окрашенных фасадов под окраску перхлорвиниловыми красками Шпатлевка ранее окрашенных фасадов под окраску перхлорвиниловыми красками простых с лестниц</t>
  </si>
  <si>
    <t>ТЕРр62-25-9</t>
  </si>
  <si>
    <t>Шпатлевка ранее окрашенных фасадов под окраску перхлорвиниловыми красками Шпатлевка ранее окрашенных фасадов под окраску перхлорвиниловыми красками простых с люлек</t>
  </si>
  <si>
    <t>ТЕРр62-25-10</t>
  </si>
  <si>
    <t>Шпатлевка ранее окрашенных фасадов под окраску перхлорвиниловыми красками Шпатлевка ранее окрашенных фасадов под окраску перхлорвиниловыми красками сложных с земли и лесов</t>
  </si>
  <si>
    <t>ТЕРр62-25-11</t>
  </si>
  <si>
    <t>Шпатлевка ранее окрашенных фасадов под окраску перхлорвиниловыми красками Шпатлевка ранее окрашенных фасадов под окраску перхлорвиниловыми красками сложных с лестниц</t>
  </si>
  <si>
    <t>ТЕРр62-25-12</t>
  </si>
  <si>
    <t>Шпатлевка ранее окрашенных фасадов под окраску перхлорвиниловыми красками Шпатлевка ранее окрашенных фасадов под окраску перхлорвиниловыми красками сложных с люлек</t>
  </si>
  <si>
    <t>Окраска перхлорвиниловыми красками по подготовленной поверхности фасадов</t>
  </si>
  <si>
    <t>ТЕРр62-26-1</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</si>
  <si>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простых за 1 раз с земли и лесов</t>
  </si>
  <si>
    <t>ТЕРр62-26-2</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</si>
  <si>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простых за 1 раз с лестниц</t>
  </si>
  <si>
    <t>ТЕРр62-26-3</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</si>
  <si>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простых за 1 раз с люлек</t>
  </si>
  <si>
    <t>ТЕРр62-26-4</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</si>
  <si>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простых за 2 раза с земли и лесов</t>
  </si>
  <si>
    <t>ТЕРр62-26-5</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</si>
  <si>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простых за 2 раза с лестниц</t>
  </si>
  <si>
    <t>ТЕРр62-26-6</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</si>
  <si>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простых за 2 раза с люлек</t>
  </si>
  <si>
    <t>ТЕРр62-26-7</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</si>
  <si>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сложных за 1 раз с земли и лесов</t>
  </si>
  <si>
    <t>ТЕРр62-26-8</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</si>
  <si>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сложных за 1 раз с лестниц</t>
  </si>
  <si>
    <t>ТЕРр62-26-9</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</si>
  <si>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сложных за 1 раз с люлек</t>
  </si>
  <si>
    <t>ТЕРр62-26-10</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</si>
  <si>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сложных за 2 раза с земли и лесов</t>
  </si>
  <si>
    <t>ТЕРр62-26-11</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</si>
  <si>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сложных за 2 раза с лестниц</t>
  </si>
  <si>
    <t>ТЕРр62-26-12</t>
  </si>
  <si>
    <t>Окраска перхлорвиниловыми красками по подготовленной поверхности фасадов Окраска перхлорвиниловыми красками по подготовленной поверхности фасадов сложных за 2 раза с люлек</t>
  </si>
  <si>
    <t>Сплошная шпаклевка ранее оштукатуренных поверхностей цементно-поливинилацетатным составом (ЦПВА)</t>
  </si>
  <si>
    <t>ТЕРр62-27-1</t>
  </si>
  <si>
    <t>Сплошная шпаклевка ранее оштукатуренных поверхностей цементно-поливинилацетатным составом Сплошная шпаклевка ранее оштукатуренных поверхностей цементно-поливинилацетатным составом с лесов и земли</t>
  </si>
  <si>
    <t>ТЕРр62-27-2</t>
  </si>
  <si>
    <t>Сплошная шпаклевка ранее оштукатуренных поверхностей цементно-поливинилацетатным составом Сплошная шпаклевка ранее оштукатуренных поверхностей цементно-поливинилацетатным составом с лестниц</t>
  </si>
  <si>
    <t>ТЕРр62-27-3</t>
  </si>
  <si>
    <t>Сплошная шпаклевка ранее оштукатуренных поверхностей цементно-поливинилацетатным составом Сплошная шпаклевка ранее оштукатуренных поверхностей цементно-поливинилацетатным составом с люлек</t>
  </si>
  <si>
    <t>Раздел 3. Подраздел 62.3. ОКРАСКА МЕТАЛЛИЧЕСКИХ ПОВЕРХНОСТЕЙ</t>
  </si>
  <si>
    <t>Окраска масляными составами ранее окрашенных металлических кровель</t>
  </si>
  <si>
    <t>ТЕРр62-28-1</t>
  </si>
  <si>
    <t>Окраска масляными составами ранее окрашенных металлических кровель Окраска масляными составами ранее окрашенных металлических кровель за один раз</t>
  </si>
  <si>
    <t>ТЕРр62-28-2</t>
  </si>
  <si>
    <t>Окраска масляными составами ранее окрашенных металлических кровель Окраска масляными составами ранее окрашенных металлических кровель за два раза</t>
  </si>
  <si>
    <t>Окраска масляными составами ранее окрашенных больших металлических поверхностей (кроме крыш)</t>
  </si>
  <si>
    <t>ТЕРр62-29-1</t>
  </si>
  <si>
    <t>Окраска масляными составами ранее окрашенных больших металлических поверхностей (кроме крыш) Окраска масляными составами ранее окрашенных больших металлических поверхностей (кроме крыш) за один раз</t>
  </si>
  <si>
    <t>ТЕРр62-29-2</t>
  </si>
  <si>
    <t>Окраска масляными составами ранее окрашенных больших металлических поверхностей (кроме крыш) Окраска масляными составами ранее окрашенных больших металлических поверхностей (кроме крыш) за два раза</t>
  </si>
  <si>
    <t>Окраска масляными составами ранее окрашенных водосточных труб</t>
  </si>
  <si>
    <t>ТЕРр62-30-1</t>
  </si>
  <si>
    <t>Окраска масляными составами ранее окрашенных водосточных труб Окраска масляными составами ранее окрашенных водосточных труб за один раз с земли и лесов</t>
  </si>
  <si>
    <t>ТЕРр62-30-2</t>
  </si>
  <si>
    <t>Окраска масляными составами ранее окрашенных водосточных труб Окраска масляными составами ранее окрашенных водосточных труб за один раз с лестниц</t>
  </si>
  <si>
    <t>ТЕРр62-30-3</t>
  </si>
  <si>
    <t>Окраска масляными составами ранее окрашенных водосточных труб Окраска масляными составами ранее окрашенных водосточных труб за один раз с люлек</t>
  </si>
  <si>
    <t>ТЕРр62-30-4</t>
  </si>
  <si>
    <t>Окраска масляными составами ранее окрашенных водосточных труб Окраска масляными составами ранее окрашенных водосточных труб за два раза с земли и лесов</t>
  </si>
  <si>
    <t>ТЕРр62-30-5</t>
  </si>
  <si>
    <t>Окраска масляными составами ранее окрашенных водосточных труб Окраска масляными составами ранее окрашенных водосточных труб за два раза с лестниц</t>
  </si>
  <si>
    <t>ТЕРр62-30-6</t>
  </si>
  <si>
    <t>Окраска масляными составами ранее окрашенных водосточных труб Окраска масляными составами ранее окрашенных водосточных труб за два раза с люлек</t>
  </si>
  <si>
    <t>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t>
  </si>
  <si>
    <t>ТЕРр62-31-1</t>
  </si>
  <si>
    <t>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за один раз с земли и лесов</t>
  </si>
  <si>
    <t>ТЕРр62-31-2</t>
  </si>
  <si>
    <t>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за один раз с лестниц</t>
  </si>
  <si>
    <t>ТЕРр62-31-3</t>
  </si>
  <si>
    <t>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за один раз с люлек</t>
  </si>
  <si>
    <t>ТЕРр62-31-4</t>
  </si>
  <si>
    <t>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за два раза с земли и лесов</t>
  </si>
  <si>
    <t>ТЕРр62-31-5</t>
  </si>
  <si>
    <t>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за два раза с лестниц</t>
  </si>
  <si>
    <t>ТЕРр62-31-6</t>
  </si>
  <si>
    <t>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Окраска масляными составами ранее окрашенных металлических покрытий отдельных карнизов, брандмауэрных стен, парапетов, зонтов, сандриков, подоконных отливов, металлических балок, прогонов и других мелких покрытий за два раза с люлек</t>
  </si>
  <si>
    <t>Окраска масляными составами ранее окрашенных поверхностей стальных и чугунных труб</t>
  </si>
  <si>
    <t>ТЕРр62-32-1</t>
  </si>
  <si>
    <t>Окраска масляными составами ранее окрашенных поверхностей труб Окраска масляными составами ранее окрашенных поверхностей труб стальных за 1 раз</t>
  </si>
  <si>
    <t>ТЕРр62-32-2</t>
  </si>
  <si>
    <t>Окраска масляными составами ранее окрашенных поверхностей труб Окраска масляными составами ранее окрашенных поверхностей труб стальных за 2 раза</t>
  </si>
  <si>
    <t>ТЕРр62-32-3</t>
  </si>
  <si>
    <t>Окраска масляными составами ранее окрашенных поверхностей труб Окраска масляными составами ранее окрашенных поверхностей труб чугунных за 1 раз</t>
  </si>
  <si>
    <t>ТЕРр62-32-4</t>
  </si>
  <si>
    <t>Окраска масляными составами ранее окрашенных поверхностей труб Окраска масляными составами ранее окрашенных поверхностей труб чугунных за 2 раза</t>
  </si>
  <si>
    <t>Окраска масляными составами ранее окрашенных поверхностей радиаторов и ребристых труб отопления</t>
  </si>
  <si>
    <t>ТЕРр62-33-1</t>
  </si>
  <si>
    <t>Окраска масляными составами ранее окрашенных поверхностей радиаторов и ребристых труб отопления Окраска масляными составами ранее окрашенных поверхностей радиаторов и ребристых труб отопления за 1 раз</t>
  </si>
  <si>
    <t>ТЕРр62-33-2</t>
  </si>
  <si>
    <t>Окраска масляными составами ранее окрашенных поверхностей радиаторов и ребристых труб отопления Окраска масляными составами ранее окрашенных поверхностей радиаторов и ребристых труб отопления за 2 раза</t>
  </si>
  <si>
    <t>Окраска масляными составами ранее окрашенных металлических оконных переплетов, санитарно-технических приборов и других металлических поверхностей площадью до 0,25 м2</t>
  </si>
  <si>
    <t>ТЕРр62-34-1</t>
  </si>
  <si>
    <t>Окраска масляными составами ранее окрашенных металлических оконных переплетов, санитарно-технических приборов и других металлических поверхностей площадью до 0,25 м2 Окраска масляными составами ранее окрашенных металлических оконных переплетов, санитарно-технических приборов и других металлических поверхностей площадью до 0,25 м2 за 1 раз</t>
  </si>
  <si>
    <t>ТЕРр62-34-2</t>
  </si>
  <si>
    <t>Окраска масляными составами ранее окрашенных металлических оконных переплетов, санитарно-технических приборов и других металлических поверхностей площадью до 0,25 м2 Окраска масляными составами ранее окрашенных металлических оконных переплетов, санитарно-технических приборов и других металлических поверхностей площадью до 0,25 м2 за 2 раза</t>
  </si>
  <si>
    <t>Окраска масляными составами ранее окрашенных металлических решеток и оград</t>
  </si>
  <si>
    <t>ТЕРр62-35-1</t>
  </si>
  <si>
    <t>Окраска масляными составами ранее окрашенных металлических решеток и оград Окраска масляными составами ранее окрашенных металлических решеток и оград без рельефа за 1 раз</t>
  </si>
  <si>
    <t>ТЕРр62-35-2</t>
  </si>
  <si>
    <t>Окраска масляными составами ранее окрашенных металлических решеток и оград Окраска масляными составами ранее окрашенных металлических решеток и оград без рельефа за 2 раза</t>
  </si>
  <si>
    <t>ТЕРр62-35-3</t>
  </si>
  <si>
    <t>Окраска масляными составами ранее окрашенных металлических решеток и оград Окраска масляными составами ранее окрашенных металлических решеток и оград художественных с рельефом за 1 раз</t>
  </si>
  <si>
    <t>ТЕРр62-35-4</t>
  </si>
  <si>
    <t>Окраска масляными составами ранее окрашенных металлических решеток и оград Окраска масляными составами ранее окрашенных металлических решеток и оград художественных с рельефом за 2 раза</t>
  </si>
  <si>
    <t>Окраска алюминиевым порошком ранее окрашенных металлических поверхностей</t>
  </si>
  <si>
    <t>ТЕРр62-36-1</t>
  </si>
  <si>
    <t>Окраска алюминиевым порошком ранее окрашенных металлических поверхностей Окраска алюминиевым порошком ранее окрашенных металлических поверхностей водосточных труб за 1 раз</t>
  </si>
  <si>
    <t>ТЕРр62-36-2</t>
  </si>
  <si>
    <t>Окраска алюминиевым порошком ранее окрашенных металлических поверхностей Окраска алюминиевым порошком ранее окрашенных металлических поверхностей водосточных труб за 2 раза</t>
  </si>
  <si>
    <t>ТЕРр62-36-3</t>
  </si>
  <si>
    <t>Окраска алюминиевым порошком ранее окрашенных металлических поверхностей Окраска алюминиевым порошком ранее окрашенных металлических поверхностей площадью до 5 м2 за 1 раз</t>
  </si>
  <si>
    <t>ТЕРр62-36-4</t>
  </si>
  <si>
    <t>Окраска алюминиевым порошком ранее окрашенных металлических поверхностей Окраска алюминиевым порошком ранее окрашенных металлических поверхностей площадью до 5 м2 за 2 раза</t>
  </si>
  <si>
    <t>ТЕРр62-36-5</t>
  </si>
  <si>
    <t>Окраска алюминиевым порошком ранее окрашенных металлических поверхностей Окраска алюминиевым порошком ранее окрашенных металлических поверхностей площадью более 5 м2 за 1 раз</t>
  </si>
  <si>
    <t>ТЕРр62-36-6</t>
  </si>
  <si>
    <t>Окраска алюминиевым порошком ранее окрашенных металлических поверхностей Окраска алюминиевым порошком ранее окрашенных металлических поверхностей площадью более 5 м2 за 2 раза</t>
  </si>
  <si>
    <t>ТЕРр62-36-7</t>
  </si>
  <si>
    <t>При работе с приставных лестниц добавлять При работе с приставных лестниц добавлять к расценке 62-36-1</t>
  </si>
  <si>
    <t>ТЕРр62-36-8</t>
  </si>
  <si>
    <t>При работе с приставных лестниц добавлять При работе с приставных лестниц добавлять к расценке 62-36-2</t>
  </si>
  <si>
    <t>ТЕРр62-36-9</t>
  </si>
  <si>
    <t>При работе с приставных лестниц добавлять При работе с приставных лестниц добавлять к расценке 62-36-3</t>
  </si>
  <si>
    <t>ТЕРр62-36-10</t>
  </si>
  <si>
    <t>При работе с приставных лестниц добавлять При работе с приставных лестниц добавлять к расценке 62-36-4</t>
  </si>
  <si>
    <t>ТЕРр62-36-11</t>
  </si>
  <si>
    <t>При работе с приставных лестниц добавлять При работе с приставных лестниц добавлять к расценке 62-36-5</t>
  </si>
  <si>
    <t>ТЕРр62-36-12</t>
  </si>
  <si>
    <t>При работе с приставных лестниц добавлять При работе с приставных лестниц добавлять к расценке 62-36-6</t>
  </si>
  <si>
    <t>ТЕРр62-36-13</t>
  </si>
  <si>
    <t>При работе с подвесных люлек добавлять При работе с подвесных люлек добавлять к расценке 62-36-1</t>
  </si>
  <si>
    <t>ТЕРр62-36-14</t>
  </si>
  <si>
    <t>При работе с подвесных люлек добавлять При работе с подвесных люлек добавлять к расценке 62-36-2</t>
  </si>
  <si>
    <t>ТЕРр62-36-15</t>
  </si>
  <si>
    <t>При работе с подвесных люлек добавлять При работе с подвесных люлек добавлять к расценке 62-36-3</t>
  </si>
  <si>
    <t>ТЕРр62-36-16</t>
  </si>
  <si>
    <t>При работе с подвесных люлек добавлять При работе с подвесных люлек добавлять к расценке 62-36-4</t>
  </si>
  <si>
    <t>ТЕРр62-36-17</t>
  </si>
  <si>
    <t>При работе с подвесных люлек добавлять При работе с подвесных люлек добавлять к расценке 62-36-5</t>
  </si>
  <si>
    <t>ТЕРр62-36-18</t>
  </si>
  <si>
    <t>При работе с подвесных люлек добавлять При работе с подвесных люлек добавлять к расценке 62-36-6</t>
  </si>
  <si>
    <t>Раздел 4. Подраздел 62.4. РАЗНЫЕ РАБОТЫ</t>
  </si>
  <si>
    <t>Окраска известковыми составами печей, стояков и труб</t>
  </si>
  <si>
    <t>ТЕРр62-37-1</t>
  </si>
  <si>
    <t>Окраска известковыми составами печей, стояков, труб</t>
  </si>
  <si>
    <t>Перематовка стекол</t>
  </si>
  <si>
    <t>ТЕРр62-38-1</t>
  </si>
  <si>
    <t>Промывка поверхности, окрашенной масляными красками</t>
  </si>
  <si>
    <t>ТЕРр62-39-1</t>
  </si>
  <si>
    <t>Промывка поверхности, окрашенной масляными красками Промывка поверхности, окрашенной масляными красками стен и фасадов</t>
  </si>
  <si>
    <t>ТЕРр62-39-2</t>
  </si>
  <si>
    <t>Промывка поверхности, окрашенной масляными красками Промывка поверхности, окрашенной масляными красками потолков</t>
  </si>
  <si>
    <t>ТЕРр62-39-3</t>
  </si>
  <si>
    <t>Промывка поверхности, окрашенной масляными красками Промывка поверхности, окрашенной масляными красками окон и дверей</t>
  </si>
  <si>
    <t>ТЕРр62-39-4</t>
  </si>
  <si>
    <t>При промывке фасадов с лестниц добавлять При промывке фасадов с лестниц добавлять к расценке 62-39-1</t>
  </si>
  <si>
    <t>ТЕРр62-39-5</t>
  </si>
  <si>
    <t>При промывке фасадов с лестниц добавлять При промывке фасадов с лестниц добавлять к расценке 62-39-3</t>
  </si>
  <si>
    <t>ТЕРр62-39-6</t>
  </si>
  <si>
    <t>При промывке фасадов с люлек добавлять При промывке фасадов с люлек добавлять к расценке 62-39-1</t>
  </si>
  <si>
    <t>ТЕРр62-39-7</t>
  </si>
  <si>
    <t>При промывке фасадов с люлек добавлять При промывке фасадов с люлек добавлять к расценке 62-39-3</t>
  </si>
  <si>
    <t>Протирка олифой поверхности, окрашенной масляными красками</t>
  </si>
  <si>
    <t>ТЕРр62-40-1</t>
  </si>
  <si>
    <t>Протирка олифой поверхности, окрашенной масляными красками Протирка олифой поверхности, окрашенной масляными красками стен, потолков и фасадов</t>
  </si>
  <si>
    <t>ТЕРр62-40-2</t>
  </si>
  <si>
    <t>Протирка олифой поверхности, окрашенной масляными красками Протирка олифой поверхности, окрашенной масляными красками полов</t>
  </si>
  <si>
    <t>ТЕРр62-40-3</t>
  </si>
  <si>
    <t>Протирка олифой поверхности, окрашенной масляными красками Протирка олифой поверхности, окрашенной масляными красками окон и дверей</t>
  </si>
  <si>
    <t>ТЕРр62-40-4</t>
  </si>
  <si>
    <t>При протирке фасадов с лестниц добавлять При протирке фасадов с лестниц добавлять к расценке 62-40-1</t>
  </si>
  <si>
    <t>ТЕРр62-40-5</t>
  </si>
  <si>
    <t>При протирке фасадов с лестниц добавлять При протирке фасадов с лестниц добавлять к расценке 62-40-3</t>
  </si>
  <si>
    <t>ТЕРр62-40-6</t>
  </si>
  <si>
    <t>При протирке фасадов с люлек добавлять При протирке фасадов с люлек добавлять к расценке 62-40-1</t>
  </si>
  <si>
    <t>ТЕРр62-40-7</t>
  </si>
  <si>
    <t>При протирке фасадов с люлек добавлять При протирке фасадов с люлек добавлять к расценке 62-40-3</t>
  </si>
  <si>
    <t>Очистка вручную поверхности фасадов от перхлорвиниловых и масляных красок</t>
  </si>
  <si>
    <t>ТЕРр62-41-1</t>
  </si>
  <si>
    <t>Очистка вручную поверхности фасадов от перхлорвиниловых и масляных красок Очистка вручную поверхности фасадов от перхлорвиниловых и масляных красок с земли и лесов</t>
  </si>
  <si>
    <t>ТЕРр62-41-2</t>
  </si>
  <si>
    <t>Очистка вручную поверхности фасадов от перхлорвиниловых и масляных красок Очистка вручную поверхности фасадов от перхлорвиниловых и масляных красок с лестниц</t>
  </si>
  <si>
    <t>ТЕРр62-41-3</t>
  </si>
  <si>
    <t>Очистка вручную поверхности фасадов от перхлорвиниловых и масляных красок Очистка вручную поверхности фасадов от перхлорвиниловых и масляных красок с люлек</t>
  </si>
  <si>
    <t>Протравка цементной штукатурки нейтрализующим раствором</t>
  </si>
  <si>
    <t>ТЕРр62-42-1</t>
  </si>
  <si>
    <t>Меловая защита стекол при окраске фасадов</t>
  </si>
  <si>
    <t>ТЕРр62-43-1</t>
  </si>
  <si>
    <t>Меловая защита стекол при окраске фасадов Меловая защита стекол при окраске фасадов с земли и лесов</t>
  </si>
  <si>
    <t>ТЕРр62-43-2</t>
  </si>
  <si>
    <t>Меловая защита стекол при окраске фасадов Меловая защита стекол при окраске фасадов с лестниц</t>
  </si>
  <si>
    <t>ТЕРр62-43-3</t>
  </si>
  <si>
    <t>Меловая защита стекол при окраске фасадов Меловая защита стекол при окраске фасадов с люлек</t>
  </si>
  <si>
    <t>Огнезащитная пропитка текстильных тканевых покрытий</t>
  </si>
  <si>
    <t>ТЕРр62-44-1</t>
  </si>
  <si>
    <t>Снятие многослойных лакокрасочных покрытий методом обжига</t>
  </si>
  <si>
    <t>ТЕРр62-45-1</t>
  </si>
  <si>
    <t>Снятие многослойных лакокрасочных покрытий Снятие многослойных лакокрасочных покрытий с дверных полотен</t>
  </si>
  <si>
    <t>ТЕРр62-45-2</t>
  </si>
  <si>
    <t>Снятие многослойных лакокрасочных покрытий Снятие многослойных лакокрасочных покрытий с дверных коробок</t>
  </si>
  <si>
    <t>ТЕРр62-45-3</t>
  </si>
  <si>
    <t>Снятие многослойных лакокрасочных покрытий Снятие многослойных лакокрасочных покрытий с оконных коробок</t>
  </si>
  <si>
    <t>ТЕРр62-45-4</t>
  </si>
  <si>
    <t>Снятие многослойных лакокрасочных покрытий Снятие многослойных лакокрасочных покрытий с оконных переплетов</t>
  </si>
  <si>
    <t>ТЕРр-2001-63 Стекольные, обойные и облицовочные работы</t>
  </si>
  <si>
    <t>Раздел 1. Смена стекол толщиной 2-3 мм на штапиках по замазке</t>
  </si>
  <si>
    <t>ТЕРр63-1-1</t>
  </si>
  <si>
    <t>Смена стекол толщиной 2-3 мм на штапиках по замазке Смена стекол толщиной 2-3 мм на штапиках по замазке в деревянных переплетах при площади стекла до 0,25 м2</t>
  </si>
  <si>
    <t>ТЕРр63-1-2</t>
  </si>
  <si>
    <t>Смена стекол толщиной 2-3 мм на штапиках по замазке Смена стекол толщиной 2-3 мм на штапиках по замазке в деревянных переплетах при площади стекла до 0,5 м2</t>
  </si>
  <si>
    <t>ТЕРр63-1-3</t>
  </si>
  <si>
    <t>Смена стекол толщиной 2-3 мм на штапиках по замазке Смена стекол толщиной 2-3 мм на штапиках по замазке в деревянных переплетах при площади стекла до 1,0 м2</t>
  </si>
  <si>
    <t>ТЕРр63-1-4</t>
  </si>
  <si>
    <t>Смена стекол толщиной 2-3 мм на штапиках по замазке Смена стекол толщиной 2-3 мм на штапиках по замазке в металлических переплетах при площади стекла до 0,25 м2</t>
  </si>
  <si>
    <t>ТЕРр63-1-5</t>
  </si>
  <si>
    <t>Смена стекол толщиной 2-3 мм на штапиках по замазке Смена стекол толщиной 2-3 мм на штапиках по замазке в металлических переплетах при площади стекла до 0,5 м2</t>
  </si>
  <si>
    <t>ТЕРр63-1-6</t>
  </si>
  <si>
    <t>Смена стекол толщиной 2-3 мм на штапиках по замазке Смена стекол толщиной 2-3 мм на штапиках по замазке в металлических переплетах при площади стекла до 1,0 м2</t>
  </si>
  <si>
    <t>ТЕРр63-1-7</t>
  </si>
  <si>
    <t>При работе с приставных лестниц добавлять При работе с приставных лестниц добавлять к расценке 63-1-1</t>
  </si>
  <si>
    <t>ТЕРр63-1-8</t>
  </si>
  <si>
    <t>При работе с приставных лестниц добавлять При работе с приставных лестниц добавлять к расценке 63-1-2</t>
  </si>
  <si>
    <t>ТЕРр63-1-9</t>
  </si>
  <si>
    <t>При работе с приставных лестниц добавлять При работе с приставных лестниц добавлять к расценке 63-1-3</t>
  </si>
  <si>
    <t>ТЕРр63-1-10</t>
  </si>
  <si>
    <t>При работе с приставных лестниц добавлять При работе с приставных лестниц добавлять к расценке 63-1-4</t>
  </si>
  <si>
    <t>ТЕРр63-1-11</t>
  </si>
  <si>
    <t>При работе с приставных лестниц добавлять При работе с приставных лестниц добавлять к расценке 63-1-5</t>
  </si>
  <si>
    <t>ТЕРр63-1-12</t>
  </si>
  <si>
    <t>При работе с приставных лестниц добавлять При работе с приставных лестниц добавлять к расценке 63-1-6</t>
  </si>
  <si>
    <t>ТЕРр63-1-13</t>
  </si>
  <si>
    <t>При работе с люлек добавлять При работе с люлек добавлять к расценке 63-1-1</t>
  </si>
  <si>
    <t>ТЕРр63-1-14</t>
  </si>
  <si>
    <t>При работе с люлек добавлять При работе с люлек добавлять к расценке 63-1-2</t>
  </si>
  <si>
    <t>ТЕРр63-1-15</t>
  </si>
  <si>
    <t>При работе с люлек добавлять При работе с люлек добавлять к расценке 63-1-3</t>
  </si>
  <si>
    <t>ТЕРр63-1-16</t>
  </si>
  <si>
    <t>При работе с люлек добавлять При работе с люлек добавлять к расценке 63-1-4</t>
  </si>
  <si>
    <t>ТЕРр63-1-17</t>
  </si>
  <si>
    <t>При работе с люлек добавлять При работе с люлек добавлять к расценке 63-1-5</t>
  </si>
  <si>
    <t>ТЕРр63-1-18</t>
  </si>
  <si>
    <t>При работе с люлек добавлять При работе с люлек добавлять к расценке 63-1-6</t>
  </si>
  <si>
    <t>Раздел 2. Смена стекол толщиной 4-6 мм в деревянных переплетах</t>
  </si>
  <si>
    <t>ТЕРр63-2-1</t>
  </si>
  <si>
    <t>Смена стекол толщиной 4-6 мм в деревянных переплетах на штапиках Смена стекол толщиной 4-6 мм в деревянных переплетах на штапиках по замазке при площади стекол до 0,25 м2</t>
  </si>
  <si>
    <t>ТЕРр63-2-2</t>
  </si>
  <si>
    <t>Смена стекол толщиной 4-6 мм в деревянных переплетах на штапиках Смена стекол толщиной 4-6 мм в деревянных переплетах на штапиках по замазке при площади стекол до 0,5 м2</t>
  </si>
  <si>
    <t>ТЕРр63-2-3</t>
  </si>
  <si>
    <t>Смена стекол толщиной 4-6 мм в деревянных переплетах на штапиках Смена стекол толщиной 4-6 мм в деревянных переплетах на штапиках по замазке при площади стекол до 1,0 м2</t>
  </si>
  <si>
    <t>ТЕРр63-2-4</t>
  </si>
  <si>
    <t>Смена стекол толщиной 4-6 мм в деревянных переплетах на штапиках Смена стекол толщиной 4-6 мм в деревянных переплетах на штапиках по эластичной прокладке при площади стекол до 0,25 м2</t>
  </si>
  <si>
    <t>ТЕРр63-2-5</t>
  </si>
  <si>
    <t>Смена стекол толщиной 4-6 мм в деревянных переплетах на штапиках Смена стекол толщиной 4-6 мм в деревянных переплетах на штапиках по эластичной прокладке при площади стекол до 0,5 м2</t>
  </si>
  <si>
    <t>ТЕРр63-2-6</t>
  </si>
  <si>
    <t>Смена стекол толщиной 4-6 мм в деревянных переплетах на штапиках Смена стекол толщиной 4-6 мм в деревянных переплетах на штапиках по эластичной прокладке при площади стекол до 1,0 м2</t>
  </si>
  <si>
    <t>ТЕРр63-2-7</t>
  </si>
  <si>
    <t>При работе с лестниц добавлять При работе с лестниц добавлять к расценке 63-2-1</t>
  </si>
  <si>
    <t>ТЕРр63-2-8</t>
  </si>
  <si>
    <t>При работе с лестниц добавлять При работе с лестниц добавлять к расценке 63-2-2</t>
  </si>
  <si>
    <t>ТЕРр63-2-9</t>
  </si>
  <si>
    <t>При работе с лестниц добавлять При работе с лестниц добавлять к расценке 63-2-3</t>
  </si>
  <si>
    <t>ТЕРр63-2-10</t>
  </si>
  <si>
    <t>При работе с лестниц добавлять При работе с лестниц добавлять к расценке 63-2-4</t>
  </si>
  <si>
    <t>ТЕРр63-2-11</t>
  </si>
  <si>
    <t>При работе с лестниц добавлять При работе с лестниц добавлять к расценке 63-2-5</t>
  </si>
  <si>
    <t>ТЕРр63-2-12</t>
  </si>
  <si>
    <t>При работе с лестниц добавлять При работе с лестниц добавлять к расценке 63-2-6</t>
  </si>
  <si>
    <t>ТЕРр63-2-13</t>
  </si>
  <si>
    <t>При работе с люлек добавлять При работе с люлек добавлять к расценке 63-2-1</t>
  </si>
  <si>
    <t>ТЕРр63-2-14</t>
  </si>
  <si>
    <t>При работе с люлек добавлять При работе с люлек добавлять к расценке 63-2-2</t>
  </si>
  <si>
    <t>ТЕРр63-2-15</t>
  </si>
  <si>
    <t>При работе с люлек добавлять При работе с люлек добавлять к расценке 63-2-3</t>
  </si>
  <si>
    <t>ТЕРр63-2-16</t>
  </si>
  <si>
    <t>При работе с люлек добавлять При работе с люлек добавлять к расценке 63-2-4</t>
  </si>
  <si>
    <t>ТЕРр63-2-17</t>
  </si>
  <si>
    <t>При работе с люлек добавлять При работе с люлек добавлять к расценке 63-2-5</t>
  </si>
  <si>
    <t>ТЕРр63-2-18</t>
  </si>
  <si>
    <t>При работе с люлек добавлять При работе с люлек добавлять к расценке 63-2-6</t>
  </si>
  <si>
    <t>Раздел 3. Смена стекол толщиной 4-6 мм в металлических переплетах</t>
  </si>
  <si>
    <t>ТЕРр63-3-1</t>
  </si>
  <si>
    <t>Смена стекол толщиной 4-6 мм в металлических переплетах на штапиках Смена стекол толщиной 4-6 мм в металлических переплетах на штапиках по замазке при площади стекол до 0,25 м2</t>
  </si>
  <si>
    <t>ТЕРр63-3-2</t>
  </si>
  <si>
    <t>Смена стекол толщиной 4-6 мм в металлических переплетах на штапиках Смена стекол толщиной 4-6 мм в металлических переплетах на штапиках по замазке при площади стекол до 0,5 м2</t>
  </si>
  <si>
    <t>ТЕРр63-3-3</t>
  </si>
  <si>
    <t>Смена стекол толщиной 4-6 мм в металлических переплетах на штапиках Смена стекол толщиной 4-6 мм в металлических переплетах на штапиках по замазке при площади стекол до 1,0 м2</t>
  </si>
  <si>
    <t>ТЕРр63-3-4</t>
  </si>
  <si>
    <t>Смена стекол толщиной 4-6 мм в металлических переплетах на штапиках Смена стекол толщиной 4-6 мм в металлических переплетах на штапиках по эластичной прокладке при площади стекол до 0,25 м2</t>
  </si>
  <si>
    <t>ТЕРр63-3-5</t>
  </si>
  <si>
    <t>Смена стекол толщиной 4-6 мм в металлических переплетах на штапиках Смена стекол толщиной 4-6 мм в металлических переплетах на штапиках по эластичной прокладке при площади стекол до 0,5 м2</t>
  </si>
  <si>
    <t>ТЕРр63-3-6</t>
  </si>
  <si>
    <t>Смена стекол толщиной 4-6 мм в металлических переплетах на штапиках Смена стекол толщиной 4-6 мм в металлических переплетах на штапиках по эластичной прокладке при площади стекол до 1,0 м2</t>
  </si>
  <si>
    <t>ТЕРр63-3-7</t>
  </si>
  <si>
    <t>При работе с лестниц добавлять При работе с лестниц добавлять к расценке 63-3-1</t>
  </si>
  <si>
    <t>ТЕРр63-3-8</t>
  </si>
  <si>
    <t>При работе с лестниц добавлять При работе с лестниц добавлять к расценке 63-3-2</t>
  </si>
  <si>
    <t>ТЕРр63-3-9</t>
  </si>
  <si>
    <t>При работе с лестниц добавлять При работе с лестниц добавлять к расценке 63-3-3</t>
  </si>
  <si>
    <t>ТЕРр63-3-10</t>
  </si>
  <si>
    <t>При работе с лестниц добавлять При работе с лестниц добавлять к расценке 63-3-4</t>
  </si>
  <si>
    <t>ТЕРр63-3-11</t>
  </si>
  <si>
    <t>При работе с лестниц добавлять При работе с лестниц добавлять к расценке 63-3-5</t>
  </si>
  <si>
    <t>ТЕРр63-3-12</t>
  </si>
  <si>
    <t>При работе с лестниц добавлять При работе с лестниц добавлять к расценке 63-3-6</t>
  </si>
  <si>
    <t>ТЕРр63-3-13</t>
  </si>
  <si>
    <t>При работе с люлек добавлять При работе с люлек добавлять к расценке 63-3-1</t>
  </si>
  <si>
    <t>ТЕРр63-3-14</t>
  </si>
  <si>
    <t>При работе с люлек добавлять При работе с люлек добавлять к расценке 63-3-2</t>
  </si>
  <si>
    <t>ТЕРр63-3-15</t>
  </si>
  <si>
    <t>При работе с люлек добавлять При работе с люлек добавлять к расценке 63-3-3</t>
  </si>
  <si>
    <t>ТЕРр63-3-16</t>
  </si>
  <si>
    <t>При работе с люлек добавлять При работе с люлек добавлять к расценке 63-3-4</t>
  </si>
  <si>
    <t>ТЕРр63-3-17</t>
  </si>
  <si>
    <t>При работе с люлек добавлять При работе с люлек добавлять к расценке 63-3-5</t>
  </si>
  <si>
    <t>ТЕРр63-3-18</t>
  </si>
  <si>
    <t>При работе с люлек добавлять При работе с люлек добавлять к расценке 63-3-6</t>
  </si>
  <si>
    <t>Раздел 4. Перемазка фальцев в деревянных переплетах</t>
  </si>
  <si>
    <t>ТЕРр63-4-1</t>
  </si>
  <si>
    <t>Перемазка фальцев в деревянных переплетах Перемазка фальцев в деревянных переплетах с земли или лесов</t>
  </si>
  <si>
    <t>ТЕРр63-4-2</t>
  </si>
  <si>
    <t>Перемазка фальцев в деревянных переплетах Перемазка фальцев в деревянных переплетах с лестниц</t>
  </si>
  <si>
    <t>ТЕРр63-4-3</t>
  </si>
  <si>
    <t>Перемазка фальцев в деревянных переплетах Перемазка фальцев в деревянных переплетах с люлек</t>
  </si>
  <si>
    <t>Раздел 5. Снятие обоев</t>
  </si>
  <si>
    <t>ТЕРр63-5-1</t>
  </si>
  <si>
    <t>Снятие обоев Снятие обоев простых и улучшенных</t>
  </si>
  <si>
    <t>ТЕРр63-5-2</t>
  </si>
  <si>
    <t>Снятие обоев Снятие обоев высококачественных и типа «Линкруста»</t>
  </si>
  <si>
    <t>Раздел 6. Смена обоев</t>
  </si>
  <si>
    <t>ТЕРр63-6-1</t>
  </si>
  <si>
    <t>Смена обоев Смена обоев обыкновенного качества</t>
  </si>
  <si>
    <t>ТЕРр63-6-2</t>
  </si>
  <si>
    <t>Смена обоев Смена обоев улучшенных</t>
  </si>
  <si>
    <t>ТЕРр63-6-3</t>
  </si>
  <si>
    <t>Смена обоев Смена обоев высококачественных</t>
  </si>
  <si>
    <t>Раздел 7. Разборка облицовки стен из плит естественного камня и из глазурованных плиток</t>
  </si>
  <si>
    <t>ТЕРр63-7-1</t>
  </si>
  <si>
    <t>Разборка облицовки стен Разборка облицовки стен из мраморных плит</t>
  </si>
  <si>
    <t>ТЕРр63-7-2</t>
  </si>
  <si>
    <t>Разборка облицовки стен Разборка облицовки стен из гранитных плит</t>
  </si>
  <si>
    <t>ТЕРр63-7-3</t>
  </si>
  <si>
    <t>Разборка облицовки стен Разборка облицовки стен из известковых плит</t>
  </si>
  <si>
    <t>ТЕРр63-7-4</t>
  </si>
  <si>
    <t>Разборка облицовки стен Разборка облицовки стен из железобетонных плит</t>
  </si>
  <si>
    <t>ТЕРр63-7-5</t>
  </si>
  <si>
    <t>Разборка облицовки стен Разборка облицовки стен из керамических глазурованных плиток</t>
  </si>
  <si>
    <t>Раздел 8. Ремонт облицовки из мраморных плит</t>
  </si>
  <si>
    <t>ТЕРр63-8-1</t>
  </si>
  <si>
    <t>Ремонт облицовки из мраморных плит площадью до 1 м2 Ремонт облицовки из мраморных плит площадью до 1 м2 стен гладких</t>
  </si>
  <si>
    <t>ТЕРр63-8-2</t>
  </si>
  <si>
    <t>Ремонт облицовки из мраморных плит площадью до 1 м2 Ремонт облицовки из мраморных плит площадью до 1 м2 колонн прямоугольных</t>
  </si>
  <si>
    <t>ТЕРр63-8-3</t>
  </si>
  <si>
    <t>Ремонт облицовки из мраморных плит площадью до 1 м2 Ремонт облицовки из мраморных плит площадью до 1 м2 колонн круглых</t>
  </si>
  <si>
    <t>ТЕРр63-8-4</t>
  </si>
  <si>
    <t>Ремонт облицовки из мраморных плит площадью до 1 м2 Ремонт облицовки из мраморных плит площадью до 1 м2 капителей, карнизов, отливов</t>
  </si>
  <si>
    <t>Раздел 9. Ремонт облицовки из керамических глазурованных плиток</t>
  </si>
  <si>
    <t>ТЕРр63-9-1</t>
  </si>
  <si>
    <t>Ремонт облицовки из керамических глазурованных плиток Ремонт облицовки из керамических глазурованных плиток рядовых на стенах со сменой плиток в одном месте до 10 штук</t>
  </si>
  <si>
    <t>ТЕРр63-9-2</t>
  </si>
  <si>
    <t>Ремонт облицовки из керамических глазурованных плиток Ремонт облицовки из керамических глазурованных плиток рядовых на стенах со сменой плиток в одном месте более 10 штук</t>
  </si>
  <si>
    <t>ТЕРр63-9-3</t>
  </si>
  <si>
    <t>Ремонт облицовки из керамических глазурованных плиток Ремонт облицовки из керамических глазурованных плиток рядовых на столбах и откосах со сменой плиток в одном месте до 10 штук</t>
  </si>
  <si>
    <t>ТЕРр63-9-4</t>
  </si>
  <si>
    <t>Ремонт облицовки из керамических глазурованных плиток Ремонт облицовки из керамических глазурованных плиток рядовых на столбах и откосах со сменой плиток в одном месте более 10 штук</t>
  </si>
  <si>
    <t>ТЕРр63-9-5</t>
  </si>
  <si>
    <t>Ремонт облицовки из керамических глазурованных плиток Ремонт облицовки из керамических глазурованных плиток карнизных</t>
  </si>
  <si>
    <t>ТЕРр63-9-6</t>
  </si>
  <si>
    <t>Ремонт облицовки из керамических глазурованных плиток Ремонт облицовки из керамических глазурованных плиток плинтусных</t>
  </si>
  <si>
    <t>Раздел 10. Разборка облицовки из гипсокартонных листов</t>
  </si>
  <si>
    <t>ТЕРр63-10-1</t>
  </si>
  <si>
    <t>Разборка облицовки из гипсокартонных листов Разборка облицовки из гипсокартонных листов стен и перегородок</t>
  </si>
  <si>
    <t>ТЕРр63-10-2</t>
  </si>
  <si>
    <t>Разборка облицовки из гипсокартонных листов Разборка облицовки из гипсокартонных листов потолков</t>
  </si>
  <si>
    <t>Раздел 11. Ремонт стен, облицованных гипсокартонными листами</t>
  </si>
  <si>
    <t>ТЕРр63-11-1</t>
  </si>
  <si>
    <t>Ремонт стен, облицованных гипсокартонными листами, площадью ремонтируемых мест Ремонт стен, облицованных гипсокартонными листами, площадью ремонтируемых мест до 1 м2</t>
  </si>
  <si>
    <t>ТЕРр63-11-2</t>
  </si>
  <si>
    <t>Ремонт стен, облицованных гипсокартонными листами, площадью ремонтируемых мест Ремонт стен, облицованных гипсокартонными листами, площадью ремонтируемых мест до 5 м2</t>
  </si>
  <si>
    <t>ТЕРр63-11-3</t>
  </si>
  <si>
    <t>Ремонт стен, облицованных гипсокартонными листами, площадью ремонтируемых мест Ремонт стен, облицованных гипсокартонными листами, площадью ремонтируемых мест до 10 м2</t>
  </si>
  <si>
    <t>Раздел 12. Ремонт потолков, облицованных гипсокартонными листами</t>
  </si>
  <si>
    <t>ТЕРр63-12-1</t>
  </si>
  <si>
    <t>Ремонт потолков, облицованных гипсокартонными листами, площадью ремонтируемых мест Ремонт потолков, облицованных гипсокартонными листами, площадью ремонтируемых мест до 1 м2</t>
  </si>
  <si>
    <t>ТЕРр63-12-2</t>
  </si>
  <si>
    <t>Ремонт потолков, облицованных гипсокартонными листами, площадью ремонтируемых мест Ремонт потолков, облицованных гипсокартонными листами, площадью ремонтируемых мест до 5 м2</t>
  </si>
  <si>
    <t>ТЕРр63-12-3</t>
  </si>
  <si>
    <t>Ремонт потолков, облицованных гипсокартонными листами, площадью ремонтируемых мест Ремонт потолков, облицованных гипсокартонными листами, площадью ремонтируемых мест до 10 м2</t>
  </si>
  <si>
    <t>ТЕРр-2001-64 Лепные работы</t>
  </si>
  <si>
    <t>Раздел 1. Базы под колонны высотой до 250 мм</t>
  </si>
  <si>
    <t>ТЕРр64-1-1</t>
  </si>
  <si>
    <t>Смена лепных баз под колонны высотой до 250 мм Смена лепных баз под колонны высотой до 250 мм цементных</t>
  </si>
  <si>
    <t>ТЕРр64-1-2</t>
  </si>
  <si>
    <t>Смена лепных баз под колонны высотой до 250 мм Смена лепных баз под колонны высотой до 250 мм гипсовых</t>
  </si>
  <si>
    <t>ТЕРр64-1-3</t>
  </si>
  <si>
    <t>Расчистка лепных баз под колонны высотой до 250 мм от покрасок Расчистка лепных баз под колонны высотой до 250 мм от покрасок легкоудаляемых</t>
  </si>
  <si>
    <t>ТЕРр64-1-4</t>
  </si>
  <si>
    <t>Расчистка лепных баз под колонны высотой до 250 мм от покрасок Расчистка лепных баз под колонны высотой до 250 мм от покрасок трудноудаляемых</t>
  </si>
  <si>
    <t>ТЕРр64-1-5</t>
  </si>
  <si>
    <t>Ремонт лепных баз под колонны высотой до 250 мм с догипсовкой и расчисткой от покрасок Ремонт лепных баз под колонны высотой до 250 мм с догипсовкой и расчисткой от покрасок легкоудаляемых</t>
  </si>
  <si>
    <t>ТЕРр64-1-6</t>
  </si>
  <si>
    <t>Ремонт лепных баз под колонны высотой до 250 мм с догипсовкой и расчисткой от покрасок Ремонт лепных баз под колонны высотой до 250 мм с догипсовкой и расчисткой от покрасок трудноудаляемых</t>
  </si>
  <si>
    <t>ТЕРр64-1-7</t>
  </si>
  <si>
    <t>Ремонт лепных баз под колонны высотой до 250 мм с догипсовкой и расчисткой от покрасок Реставрация лепных баз под колонны высотой до 250 мм под модель</t>
  </si>
  <si>
    <t>Раздел 2. Базы под колонны высотой до 400 мм</t>
  </si>
  <si>
    <t>ТЕРр64-2-1</t>
  </si>
  <si>
    <t>Смена лепных баз под колонны высотой до 400 мм Смена лепных баз под колонны высотой до 400 мм цементных</t>
  </si>
  <si>
    <t>ТЕРр64-2-2</t>
  </si>
  <si>
    <t>Смена лепных баз под колонны высотой до 400 мм Смена лепных баз под колонны высотой до 400 мм гипсовых</t>
  </si>
  <si>
    <t>ТЕРр64-2-3</t>
  </si>
  <si>
    <t>Расчистка лепных баз под колонны высотой до 400 мм от покрасок Расчистка лепных баз под колонны высотой до 400 мм от покрасок легкоудаляемых</t>
  </si>
  <si>
    <t>ТЕРр64-2-4</t>
  </si>
  <si>
    <t>Расчистка лепных баз под колонны высотой до 400 мм от покрасок Расчистка лепных баз под колонны высотой до 400 мм от покрасок трудноудаляемых</t>
  </si>
  <si>
    <t>ТЕРр64-2-5</t>
  </si>
  <si>
    <t>Ремонт лепных баз под колонны высотой до 400 мм с догипсовкой и расчисткой от покрасок Ремонт лепных баз под колонны высотой до 400 мм с догипсовкой и расчисткой от покрасок легкоудаляемых</t>
  </si>
  <si>
    <t>ТЕРр64-2-6</t>
  </si>
  <si>
    <t>Ремонт лепных баз под колонны высотой до 400 мм с догипсовкой и расчисткой от покрасок Ремонт лепных баз под колонны высотой до 400 мм с догипсовкой и расчисткой от покрасок трудноудаляемых</t>
  </si>
  <si>
    <t>ТЕРр64-2-7</t>
  </si>
  <si>
    <t>Ремонт лепных баз под колонны высотой до 400 мм с догипсовкой и расчисткой от покрасок Реставрация лепных баз под колонны высотой до 400 мм под модель</t>
  </si>
  <si>
    <t>Раздел 3. Базы под колонны высотой до 500 мм</t>
  </si>
  <si>
    <t>ТЕРр64-3-1</t>
  </si>
  <si>
    <t>Смена лепных баз под колонны высотой до 500 мм Смена лепных баз под колонны высотой до 500 мм цементных</t>
  </si>
  <si>
    <t>ТЕРр64-3-2</t>
  </si>
  <si>
    <t>Смена лепных баз под колонны высотой до 500 мм Смена лепных баз под колонны высотой до 500 мм гипсовых</t>
  </si>
  <si>
    <t>ТЕРр64-3-3</t>
  </si>
  <si>
    <t>Расчистка лепных баз под колонны высотой до 500 мм от покрасок Расчистка лепных баз под колонны высотой до 500 мм от покрасок легкоудаляемых</t>
  </si>
  <si>
    <t>ТЕРр64-3-4</t>
  </si>
  <si>
    <t>Расчистка лепных баз под колонны высотой до 500 мм от покрасок Расчистка лепных баз под колонны высотой до 500 мм от покрасок трудноудаляемых</t>
  </si>
  <si>
    <t>ТЕРр64-3-5</t>
  </si>
  <si>
    <t>Ремонт лепных баз под колонны высотой до 500 мм с догипсовкой и расчисткой от покрасок Ремонт лепных баз под колонны высотой до 500 мм с догипсовкой и расчисткой от покрасок легкоудаляемых</t>
  </si>
  <si>
    <t>ТЕРр64-3-6</t>
  </si>
  <si>
    <t>Ремонт лепных баз под колонны высотой до 500 мм с догипсовкой и расчисткой от покрасок Ремонт лепных баз под колонны высотой до 500 мм с догипсовкой и расчисткой от покрасок трудноудаляемых</t>
  </si>
  <si>
    <t>ТЕРр64-3-7</t>
  </si>
  <si>
    <t>Ремонт лепных баз под колонны высотой до 500 мм с догипсовкой и расчисткой от покрасок Реставрация лепных баз под колонны высотой до 500 мм под модель</t>
  </si>
  <si>
    <t>Раздел 4. Базы по пилястрам высотой до 250 мм</t>
  </si>
  <si>
    <t>ТЕРр64-4-1</t>
  </si>
  <si>
    <t>Смена лепных баз по пилястрам высотой до 250 мм Смена лепных баз по пилястрам высотой до 250 мм цементных</t>
  </si>
  <si>
    <t>ТЕРр64-4-2</t>
  </si>
  <si>
    <t>Смена лепных баз по пилястрам высотой до 250 мм Смена лепных баз по пилястрам высотой до 250 мм гипсовых</t>
  </si>
  <si>
    <t>ТЕРр64-4-3</t>
  </si>
  <si>
    <t>Расчистка лепных баз по пилястрам высотой до 250 мм от покрасок Расчистка лепных баз по пилястрам высотой до 250 мм от покрасок легкоудаляемых</t>
  </si>
  <si>
    <t>ТЕРр64-4-4</t>
  </si>
  <si>
    <t>Расчистка лепных баз по пилястрам высотой до 250 мм от покрасок Расчистка лепных баз по пилястрам высотой до 250 мм от покрасок трудноудаляемых</t>
  </si>
  <si>
    <t>ТЕРр64-4-5</t>
  </si>
  <si>
    <t>Ремонт лепных баз по пилястрам высотой до 250 мм с догипсовкой и расчисткой от покрасок Ремонт лепных баз по пилястрам высотой до 250 мм с догипсовкой и расчисткой от покрасок легкоудаляемых</t>
  </si>
  <si>
    <t>ТЕРр64-4-6</t>
  </si>
  <si>
    <t>Ремонт лепных баз по пилястрам высотой до 250 мм с догипсовкой и расчисткой от покрасок Ремонт лепных баз по пилястрам высотой до 250 мм с догипсовкой и расчисткой от покрасок трудноудаляемых</t>
  </si>
  <si>
    <t>ТЕРр64-4-7</t>
  </si>
  <si>
    <t>Ремонт лепных баз по пилястрам высотой до 250 мм с догипсовкой и расчисткой от покрасок Реставрация лепных баз по пилястрам высотой до 250 мм под модель</t>
  </si>
  <si>
    <t>Раздел 5. Базы по пилястрам высотой до 400 мм</t>
  </si>
  <si>
    <t>ТЕРр64-5-1</t>
  </si>
  <si>
    <t>Смена лепных баз по пилястрам высотой до 400 мм Смена лепных баз по пилястрам высотой до 400 мм цементных</t>
  </si>
  <si>
    <t>ТЕРр64-5-2</t>
  </si>
  <si>
    <t>Смена лепных баз по пилястрам высотой до 400 мм Смена лепных баз по пилястрам высотой до 400 мм гипсовых</t>
  </si>
  <si>
    <t>ТЕРр64-5-3</t>
  </si>
  <si>
    <t>Расчистка лепных баз по пилястрам высотой до 400 мм от покрасок Расчистка лепных баз по пилястрам высотой до 400 мм от покрасок легкоудаляемых</t>
  </si>
  <si>
    <t>ТЕРр64-5-4</t>
  </si>
  <si>
    <t>Расчистка лепных баз по пилястрам высотой до 400 мм от покрасок Расчистка лепных баз по пилястрам высотой до 400 мм от покрасок трудноудаляемых</t>
  </si>
  <si>
    <t>ТЕРр64-5-5</t>
  </si>
  <si>
    <t>Ремонт лепных баз по пилястрам высотой до 400 мм с догипсовкой и расчисткой от покрасок Ремонт лепных баз по пилястрам высотой до 400 мм с догипсовкой и расчисткой от покрасок легкоудаляемых</t>
  </si>
  <si>
    <t>ТЕРр64-5-6</t>
  </si>
  <si>
    <t>Ремонт лепных баз по пилястрам высотой до 400 мм с догипсовкой и расчисткой от покрасок Ремонт лепных баз по пилястрам высотой до 400 мм с догипсовкой и расчисткой от покрасок трудноудаляемых</t>
  </si>
  <si>
    <t>ТЕРр64-5-7</t>
  </si>
  <si>
    <t>Ремонт лепных баз по пилястрам высотой до 400 мм с догипсовкой и расчисткой от покрасок Реставрация лепных баз по пилястрам высотой до 400 мм под модель</t>
  </si>
  <si>
    <t>Раздел 6. Базы по пилястрам высотой до 500 мм</t>
  </si>
  <si>
    <t>ТЕРр64-6-1</t>
  </si>
  <si>
    <t>Смена лепных баз по пилястрам высотой до 500 мм Смена лепных баз по пилястрам высотой до 500 мм цементных</t>
  </si>
  <si>
    <t>ТЕРр64-6-2</t>
  </si>
  <si>
    <t>Смена лепных баз по пилястрам высотой до 500 мм Смена лепных баз по пилястрам высотой до 500 мм гипсовых</t>
  </si>
  <si>
    <t>ТЕРр64-6-3</t>
  </si>
  <si>
    <t>Расчистка лепных баз по пилястрам высотой до 500 мм от покрасок Расчистка лепных баз по пилястрам высотой до 500 мм от покрасок легкоудаляемых</t>
  </si>
  <si>
    <t>ТЕРр64-6-4</t>
  </si>
  <si>
    <t>Расчистка лепных баз по пилястрам высотой до 500 мм от покрасок Расчистка лепных баз по пилястрам высотой до 500 мм от покрасок трудноудаляемых</t>
  </si>
  <si>
    <t>ТЕРр64-6-5</t>
  </si>
  <si>
    <t>Ремонт лепных баз по пилястрам высотой до 500 мм с догипсовкой и расчисткой от покрасок Ремонт лепных баз по пилястрам высотой до 500 мм с догипсовкой и расчисткой от покрасок легкоудаляемых</t>
  </si>
  <si>
    <t>ТЕРр64-6-6</t>
  </si>
  <si>
    <t>Ремонт лепных баз по пилястрам высотой до 500 мм с догипсовкой и расчисткой от покрасок Ремонт лепных баз по пилястрам высотой до 500 мм с догипсовкой и расчисткой от покрасок трудноудаляемых</t>
  </si>
  <si>
    <t>ТЕРр64-6-7</t>
  </si>
  <si>
    <t>Ремонт лепных баз по пилястрам высотой до 500 мм с догипсовкой и расчисткой от покрасок Реставрация лепных баз по пилястрам высотой до 500 мм под модель</t>
  </si>
  <si>
    <t>Раздел 7. Балясины цилиндрические бутылочные и квадратные высотой до 750 мм</t>
  </si>
  <si>
    <t>ТЕРр64-7-1</t>
  </si>
  <si>
    <t>Смена лепных балясин цилиндрических бутылочных и квадратных высотой до 750 мм Смена лепных балясин цилиндрических бутылочных и квадратных высотой до 750 мм цементных</t>
  </si>
  <si>
    <t>ТЕРр64-7-2</t>
  </si>
  <si>
    <t>Смена лепных балясин цилиндрических бутылочных и квадратных высотой до 750 мм Смена лепных балясин цилиндрических бутылочных и квадратных высотой до 750 мм гипсовых</t>
  </si>
  <si>
    <t>ТЕРр64-7-3</t>
  </si>
  <si>
    <t>Расчистка лепных балясин цилиндрических бутылочных и квадратных высотой до 750 мм от покрасок Расчистка лепных балясин цилиндрических бутылочных и квадратных высотой до 750 мм от покрасок легкоудаляемых</t>
  </si>
  <si>
    <t>ТЕРр64-7-4</t>
  </si>
  <si>
    <t>Расчистка лепных балясин цилиндрических бутылочных и квадратных высотой до 750 мм от покрасок Расчистка лепных балясин цилиндрических бутылочных и квадратных высотой до 750 мм от покрасок трудноудаляемых</t>
  </si>
  <si>
    <t>ТЕРр64-7-5</t>
  </si>
  <si>
    <t>Ремонт лепных балясин цилиндрических бутылочных и квадратных высотой до 750 мм с догипсовкой и расчисткой от покрасок Ремонт лепных балясин цилиндрических бутылочных и квадратных высотой до 750 мм с догипсовкой и расчисткой от покрасок легкоудаляемых</t>
  </si>
  <si>
    <t>ТЕРр64-7-6</t>
  </si>
  <si>
    <t>Ремонт лепных балясин цилиндрических бутылочных и квадратных высотой до 750 мм с догипсовкой и расчисткой от покрасок Ремонт лепных балясин цилиндрических бутылочных и квадратных высотой до 750 мм с догипсовкой и расчисткой от покрасок трудноудаляемых</t>
  </si>
  <si>
    <t>ТЕРр64-7-7</t>
  </si>
  <si>
    <t>Ремонт лепных балясин цилиндрических бутылочных и квадратных высотой до 750 мм с догипсовкой и расчисткой от покрасок Реставрация лепных балясин цилиндрических бутылочных и квадратных высотой до 750 мм под модель</t>
  </si>
  <si>
    <t>Раздел 8. Балясины цилиндрические бутылочные и квадратные высотой до 1000 мм</t>
  </si>
  <si>
    <t>ТЕРр64-8-1</t>
  </si>
  <si>
    <t>Смена лепных балясин цилиндрических бутылочных и квадратных высотой до 1000 мм Смена лепных балясин цилиндрических бутылочных и квадратных высотой до 1000 мм цементных</t>
  </si>
  <si>
    <t>ТЕРр64-8-2</t>
  </si>
  <si>
    <t>Смена лепных балясин цилиндрических бутылочных и квадратных высотой до 1000 мм Смена лепных балясин цилиндрических бутылочных и квадратных высотой до 1000 мм гипсовых</t>
  </si>
  <si>
    <t>ТЕРр64-8-3</t>
  </si>
  <si>
    <t>Расчистка лепных балясин цилиндрических бутылочных и квадратных высотой до 1000 мм от покрасок Расчистка лепных балясин цилиндрических бутылочных и квадратных высотой до 1000 мм от покрасок легкоудаляемых</t>
  </si>
  <si>
    <t>ТЕРр64-8-4</t>
  </si>
  <si>
    <t>Расчистка лепных балясин цилиндрических бутылочных и квадратных высотой до 1000 мм от покрасок Расчистка лепных балясин цилиндрических бутылочных и квадратных высотой до 1000 мм от покрасок трудноудаляемых</t>
  </si>
  <si>
    <t>ТЕРр64-8-5</t>
  </si>
  <si>
    <t>Ремонт лепных балясин цилиндрических бутылочных и квадратных высотой до 1000 мм с догипсовкой и расчисткой от покрасок Ремонт лепных балясин цилиндрических бутылочных и квадратных высотой до 1000 мм с догипсовкой и расчисткой от покрасок легкоудаляемых</t>
  </si>
  <si>
    <t>ТЕРр64-8-6</t>
  </si>
  <si>
    <t>Ремонт лепных балясин цилиндрических бутылочных и квадратных высотой до 1000 мм с догипсовкой и расчисткой от покрасок Ремонт лепных балясин цилиндрических бутылочных и квадратных высотой до 1000 мм с догипсовкой и расчисткой от покрасок трудноудаляемых</t>
  </si>
  <si>
    <t>ТЕРр64-8-7</t>
  </si>
  <si>
    <t>Ремонт лепных балясин цилиндрических бутылочных и квадратных высотой до 1000 мм с догипсовкой и расчисткой от покрасок Реставрация лепных балясин цилиндрических бутылочных и квадратных высотой до 1000 мм под модель</t>
  </si>
  <si>
    <t>Раздел 9. Полубалясины цилиндрические бутылочные и квадратные высотой до 750 мм</t>
  </si>
  <si>
    <t>ТЕРр64-9-1</t>
  </si>
  <si>
    <t>Смена лепных полубалясин цилиндрических бутылочных и квадратных высотой до 750 мм Смена лепных полубалясин цилиндрических бутылочных и квадратных высотой до 750 мм цементных</t>
  </si>
  <si>
    <t>ТЕРр64-9-2</t>
  </si>
  <si>
    <t>Смена лепных полубалясин цилиндрических бутылочных и квадратных высотой до 750 мм Смена лепных полубалясин цилиндрических бутылочных и квадратных высотой до 750 мм гипсовых</t>
  </si>
  <si>
    <t>ТЕРр64-9-3</t>
  </si>
  <si>
    <t>Расчистка лепных полубалясин цилиндрических бутылочных и квадратных высотой до 750 мм от покрасок Расчистка лепных полубалясин цилиндрических бутылочных и квадратных высотой до 750 мм от покрасок легкоудаляемых</t>
  </si>
  <si>
    <t>ТЕРр64-9-4</t>
  </si>
  <si>
    <t>Расчистка лепных полубалясин цилиндрических бутылочных и квадратных высотой до 750 мм от покрасок Расчистка лепных полубалясин цилиндрических бутылочных и квадратных высотой до 750 мм от покрасок трудноудаляемых</t>
  </si>
  <si>
    <t>ТЕРр64-9-5</t>
  </si>
  <si>
    <t>Ремонт лепных полубалясин цилиндрических бутылочных и квадратных высотой до 750 мм с догипсовкой и расчисткой от покрасок Ремонт лепных полубалясин цилиндрических бутылочных и квадратных высотой до 750 мм с догипсовкой и расчисткой от покрасок легкоудаляемых</t>
  </si>
  <si>
    <t>ТЕРр64-9-6</t>
  </si>
  <si>
    <t>Ремонт лепных полубалясин цилиндрических бутылочных и квадратных высотой до 750 мм с догипсовкой и расчисткой от покрасок Ремонт лепных полубалясин цилиндрических бутылочных и квадратных высотой до 750 мм с догипсовкой и расчисткой от покрасок трудноудаляемых</t>
  </si>
  <si>
    <t>ТЕРр64-9-7</t>
  </si>
  <si>
    <t>Ремонт лепных полубалясин цилиндрических бутылочных и квадратных высотой до 750 мм с догипсовкой и расчисткой от покрасок Реставрация лепных полубалясин цилиндрических бутылочных и квадратных высотой до 750 мм под модель</t>
  </si>
  <si>
    <t>Раздел 10. Полубалясины цилиндрические бутылочные и квадратные высотой до 1000 мм</t>
  </si>
  <si>
    <t>ТЕРр64-10-1</t>
  </si>
  <si>
    <t>Смена лепных полубалясин цилиндрических бутылочных и квадратных высотой до 1000 мм Смена лепных полубалясин цилиндрических бутылочных и квадратных высотой до 1000 мм цементных</t>
  </si>
  <si>
    <t>ТЕРр64-10-2</t>
  </si>
  <si>
    <t>Смена лепных полубалясин цилиндрических бутылочных и квадратных высотой до 1000 мм Смена лепных полубалясин цилиндрических бутылочных и квадратных высотой до 1000 мм гипсовых</t>
  </si>
  <si>
    <t>ТЕРр64-10-3</t>
  </si>
  <si>
    <t>Расчистка лепных полубалясин цилиндрических бутылочных и квадратных высотой до 1000 мм от покрасок Расчистка лепных полубалясин цилиндрических бутылочных и квадратных высотой до 1000 мм от покрасок легкоудаляемых</t>
  </si>
  <si>
    <t>ТЕРр64-10-4</t>
  </si>
  <si>
    <t>Расчистка лепных полубалясин цилиндрических бутылочных и квадратных высотой до 1000 мм от покрасок Расчистка лепных полубалясин цилиндрических бутылочных и квадратных высотой до 1000 мм от покрасок трудноудаляемых</t>
  </si>
  <si>
    <t>ТЕРр64-10-5</t>
  </si>
  <si>
    <t>Ремонт лепных полубалясин цилиндрических бутылочных и квадратных высотой до 1000 мм с догипсовкой и расчисткой от покрасок Ремонт лепных полубалясин цилиндрических бутылочных и квадратных высотой до 1000 мм с догипсовкой и расчисткой от покрасок легкоудаляемых</t>
  </si>
  <si>
    <t>ТЕРр64-10-6</t>
  </si>
  <si>
    <t>Ремонт лепных полубалясин цилиндрических бутылочных и квадратных высотой до 1000 мм с догипсовкой и расчисткой от покрасок Ремонт лепных полубалясин цилиндрических бутылочных и квадратных высотой до 1000 мм с догипсовкой и расчисткой от покрасок трудноудаляемых</t>
  </si>
  <si>
    <t>ТЕРр64-10-7</t>
  </si>
  <si>
    <t>Ремонт лепных полубалясин цилиндрических бутылочных и квадратных высотой до 1000 мм с догипсовкой и расчисткой от покрасок Реставрация лепных полубалясин цилиндрических бутылочных и квадратных высотой до 1000 мм под модель</t>
  </si>
  <si>
    <t>Раздел 11. Вазы высотой до 500 мм</t>
  </si>
  <si>
    <t>ТЕРр64-11-1</t>
  </si>
  <si>
    <t>Смена лепных ваз высотой до 500 мм Смена лепных ваз высотой до 500 мм цементных</t>
  </si>
  <si>
    <t>ТЕРр64-11-2</t>
  </si>
  <si>
    <t>Смена лепных ваз высотой до 500 мм Смена лепных ваз высотой до 500 мм гипсовых</t>
  </si>
  <si>
    <t>ТЕРр64-11-3</t>
  </si>
  <si>
    <t>Расчистка лепных ваз высотой до 500 мм от покрасок Расчистка лепных ваз высотой до 500 мм от покрасок легкоудаляемых</t>
  </si>
  <si>
    <t>ТЕРр64-11-4</t>
  </si>
  <si>
    <t>Расчистка лепных ваз высотой до 500 мм от покрасок Расчистка лепных ваз высотой до 500 мм от покрасок трудноудаляемых</t>
  </si>
  <si>
    <t>ТЕРр64-11-5</t>
  </si>
  <si>
    <t>Ремонт лепных ваз высотой до 500 мм с догипсовкой и расчисткой от покрасок Ремонт лепных ваз высотой до 500 мм с догипсовкой и расчисткой от покрасок легкоудаляемых</t>
  </si>
  <si>
    <t>ТЕРр64-11-6</t>
  </si>
  <si>
    <t>Ремонт лепных ваз высотой до 500 мм с догипсовкой и расчисткой от покрасок Ремонт лепных ваз высотой до 500 мм с догипсовкой и расчисткой от покрасок трудноудаляемых</t>
  </si>
  <si>
    <t>ТЕРр64-11-7</t>
  </si>
  <si>
    <t>Ремонт лепных ваз высотой до 500 мм с догипсовкой и расчисткой от покрасок Реставрация лепных ваз высотой до 500 мм под модель</t>
  </si>
  <si>
    <t>Раздел 12. Вазы высотой до 750 мм</t>
  </si>
  <si>
    <t>ТЕРр64-12-1</t>
  </si>
  <si>
    <t>Смена лепных ваз высотой до 750 мм Смена лепных ваз высотой до 750 мм цементных</t>
  </si>
  <si>
    <t>ТЕРр64-12-2</t>
  </si>
  <si>
    <t>Смена лепных ваз высотой до 750 мм Смена лепных ваз высотой до 750 мм гипсовых</t>
  </si>
  <si>
    <t>ТЕРр64-12-3</t>
  </si>
  <si>
    <t>Расчистка лепных ваз высотой до 750 мм от покрасок Расчистка лепных ваз высотой до 750 мм от покрасок легкоудаляемых</t>
  </si>
  <si>
    <t>ТЕРр64-12-4</t>
  </si>
  <si>
    <t>Расчистка лепных ваз высотой до 750 мм от покрасок Расчистка лепных ваз высотой до 750 мм от покрасок трудноудаляемых</t>
  </si>
  <si>
    <t>ТЕРр64-12-5</t>
  </si>
  <si>
    <t>Ремонт лепных ваз высотой до 750 мм с догипсовкой и расчисткой от покрасок Ремонт лепных ваз высотой до 750 мм с догипсовкой и расчисткой от покрасок легкоудаляемых</t>
  </si>
  <si>
    <t>ТЕРр64-12-6</t>
  </si>
  <si>
    <t>Ремонт лепных ваз высотой до 750 мм с догипсовкой и расчисткой от покрасок Ремонт лепных ваз высотой до 750 мм с догипсовкой и расчисткой от покрасок трудноудаляемых</t>
  </si>
  <si>
    <t>ТЕРр64-12-7</t>
  </si>
  <si>
    <t>Ремонт лепных ваз высотой до 750 мм с догипсовкой и расчисткой от покрасок Реставрация лепных ваз высотой до 750 мм под модель</t>
  </si>
  <si>
    <t>Раздел 13. Вазы высотой до 1000 мм</t>
  </si>
  <si>
    <t>ТЕРр64-13-1</t>
  </si>
  <si>
    <t>Смена лепных ваз высотой до 1000 мм Смена лепных ваз высотой до 1000 мм цементных</t>
  </si>
  <si>
    <t>ТЕРр64-13-2</t>
  </si>
  <si>
    <t>Смена лепных ваз высотой до 1000 мм Смена лепных ваз высотой до 1000 мм гипсовых</t>
  </si>
  <si>
    <t>ТЕРр64-13-3</t>
  </si>
  <si>
    <t>Расчистка лепных ваз высотой до 1000 мм от покрасок Расчистка лепных ваз высотой до 1000 мм от покрасок легкоудаляемых</t>
  </si>
  <si>
    <t>ТЕРр64-13-4</t>
  </si>
  <si>
    <t>Расчистка лепных ваз высотой до 1000 мм от покрасок Расчистка лепных ваз высотой до 1000 мм от покрасок трудноудаляемых</t>
  </si>
  <si>
    <t>ТЕРр64-13-5</t>
  </si>
  <si>
    <t>Ремонт лепных ваз высотой до 1000 мм с догипсовкой и расчисткой от покрасок Ремонт лепных ваз высотой до 1000 мм с догипсовкой и расчисткой от покрасок легкоудаляемых</t>
  </si>
  <si>
    <t>ТЕРр64-13-6</t>
  </si>
  <si>
    <t>Ремонт лепных ваз высотой до 1000 мм с догипсовкой и расчисткой от покрасок Ремонт лепных ваз высотой до 1000 мм с догипсовкой и расчисткой от покрасок трудноудаляемых</t>
  </si>
  <si>
    <t>ТЕРр64-13-7</t>
  </si>
  <si>
    <t>Ремонт лепных ваз высотой до 1000 мм с догипсовкой и расчисткой от покрасок Реставрация лепных ваз высотой до 1000 мм под модель</t>
  </si>
  <si>
    <t>Раздел 14. Венки диаметром до 500 мм</t>
  </si>
  <si>
    <t>ТЕРр64-14-1</t>
  </si>
  <si>
    <t>Смена лепных венков диаметром до 500 мм Смена лепных венков диаметром до 500 мм цементных</t>
  </si>
  <si>
    <t>ТЕРр64-14-2</t>
  </si>
  <si>
    <t>Смена лепных венков диаметром до 500 мм Смена лепных венков диаметром до 500 мм гипсовых</t>
  </si>
  <si>
    <t>ТЕРр64-14-3</t>
  </si>
  <si>
    <t>Расчистка лепных венков диаметром до 500 мм от покрасок Расчистка лепных венков диаметром до 500 мм от покрасок легкоудаляемых</t>
  </si>
  <si>
    <t>ТЕРр64-14-4</t>
  </si>
  <si>
    <t>Расчистка лепных венков диаметром до 500 мм от покрасок Расчистка лепных венков диаметром до 500 мм от покрасок трудноудаляемых</t>
  </si>
  <si>
    <t>ТЕРр64-14-5</t>
  </si>
  <si>
    <t>Ремонт лепных венков диаметром до 500 мм с догипсовкой и расчисткой от покрасок Ремонт лепных венков диаметром до 500 мм с догипсовкой и расчисткой от покрасок легкоудаляемых</t>
  </si>
  <si>
    <t>ТЕРр64-14-6</t>
  </si>
  <si>
    <t>Ремонт лепных венков диаметром до 500 мм с догипсовкой и расчисткой от покрасок Ремонт лепных венков диаметром до 500 мм с догипсовкой и расчисткой от покрасок трудноудаляемых</t>
  </si>
  <si>
    <t>ТЕРр64-14-7</t>
  </si>
  <si>
    <t>Ремонт лепных венков диаметром до 500 мм с догипсовкой и расчисткой от покрасок Реставрация лепных венков диаметром до 500 мм под модель</t>
  </si>
  <si>
    <t>Раздел 15. Венки диаметром до 1000 мм</t>
  </si>
  <si>
    <t>ТЕРр64-15-1</t>
  </si>
  <si>
    <t>Смена лепных венков диаметром до 1000 мм Смена лепных венков диаметром до 1000 мм цементных</t>
  </si>
  <si>
    <t>ТЕРр64-15-2</t>
  </si>
  <si>
    <t>Смена лепных венков диаметром до 1000 мм Смена лепных венков диаметром до 1000 мм гипсовых</t>
  </si>
  <si>
    <t>ТЕРр64-15-3</t>
  </si>
  <si>
    <t>Расчистка лепных венков диаметром до 1000 мм от покрасок Расчистка лепных венков диаметром до 1000 мм от покрасок легкоудаляемых</t>
  </si>
  <si>
    <t>ТЕРр64-15-4</t>
  </si>
  <si>
    <t>Расчистка лепных венков диаметром до 1000 мм от покрасок Расчистка лепных венков диаметром до 1000 мм от покрасок трудноудаляемых</t>
  </si>
  <si>
    <t>ТЕРр64-15-5</t>
  </si>
  <si>
    <t>Ремонт лепных венков диаметром до 1000 мм с догипсовкой и расчисткой от покрасок Ремонт лепных венков диаметром до 1000 мм с догипсовкой и расчисткой от покрасок легкоудаляемых</t>
  </si>
  <si>
    <t>ТЕРр64-15-6</t>
  </si>
  <si>
    <t>Ремонт лепных венков диаметром до 1000 мм с догипсовкой и расчисткой от покрасок Ремонт лепных венков диаметром до 1000 мм с догипсовкой и расчисткой от покрасок трудноудаляемых</t>
  </si>
  <si>
    <t>ТЕРр64-15-7</t>
  </si>
  <si>
    <t>Ремонт лепных венков диаметром до 1000 мм с догипсовкой и расчисткой от покрасок Реставрация лепных венков диаметром до 1000 мм под модель</t>
  </si>
  <si>
    <t>Раздел 16. Гербы высотой до 500 мм</t>
  </si>
  <si>
    <t>ТЕРр64-16-1</t>
  </si>
  <si>
    <t>Смена лепных гербов высотой до 500 мм Смена лепных гербов высотой до 500 мм цементных</t>
  </si>
  <si>
    <t>ТЕРр64-16-2</t>
  </si>
  <si>
    <t>Смена лепных гербов высотой до 500 мм Смена лепных гербов высотой до 500 мм гипсовых</t>
  </si>
  <si>
    <t>ТЕРр64-16-3</t>
  </si>
  <si>
    <t>Расчистка лепных гербов высотой до 500 мм от покрасок Расчистка лепных гербов высотой до 500 мм от покрасок легкоудаляемых</t>
  </si>
  <si>
    <t>ТЕРр64-16-4</t>
  </si>
  <si>
    <t>Расчистка лепных гербов высотой до 500 мм от покрасок Расчистка лепных гербов высотой до 500 мм от покрасок трудноудаляемых</t>
  </si>
  <si>
    <t>ТЕРр64-16-5</t>
  </si>
  <si>
    <t>Ремонт лепных гербов высотой до 500 мм с догипсовкой и расчисткой от покрасок Ремонт лепных гербов высотой до 500 мм с догипсовкой и расчисткой от покрасок легкоудаляемых</t>
  </si>
  <si>
    <t>ТЕРр64-16-6</t>
  </si>
  <si>
    <t>Ремонт лепных гербов высотой до 500 мм с догипсовкой и расчисткой от покрасок Ремонт лепных гербов высотой до 500 мм с догипсовкой и расчисткой от покрасок трудноудаляемых</t>
  </si>
  <si>
    <t>ТЕРр64-16-7</t>
  </si>
  <si>
    <t>Ремонт лепных гербов высотой до 500 мм с догипсовкой и расчисткой от покрасок Реставрация лепных гербов высотой до 500 мм под модель</t>
  </si>
  <si>
    <t>Раздел 17. Гербы высотой до 1000 мм</t>
  </si>
  <si>
    <t>ТЕРр64-17-1</t>
  </si>
  <si>
    <t>Смена лепных гербов высотой до 1000 мм Смена лепных гербов высотой до 1000 мм цементных</t>
  </si>
  <si>
    <t>ТЕРр64-17-2</t>
  </si>
  <si>
    <t>Смена лепных гербов высотой до 1000 мм Смена лепных гербов высотой до 1000 мм гипсовых</t>
  </si>
  <si>
    <t>ТЕРр64-17-3</t>
  </si>
  <si>
    <t>Расчистка лепных гербов высотой до 1000 мм от покрасок Расчистка лепных гербов высотой до 1000 мм от покрасок легкоудаляемых</t>
  </si>
  <si>
    <t>ТЕРр64-17-4</t>
  </si>
  <si>
    <t>Расчистка лепных гербов высотой до 1000 мм от покрасок Расчистка лепных гербов высотой до 1000 мм от покрасок трудноудаляемых</t>
  </si>
  <si>
    <t>ТЕРр64-17-5</t>
  </si>
  <si>
    <t>Ремонт лепных гербов высотой до 1000 мм с догипсовкой и расчисткой от покрасок Ремонт лепных гербов высотой до 1000 мм с догипсовкой и расчисткой от покрасок легкоудаляемых</t>
  </si>
  <si>
    <t>ТЕРр64-17-6</t>
  </si>
  <si>
    <t>Ремонт лепных гербов высотой до 1000 мм с догипсовкой и расчисткой от покрасок Ремонт лепных гербов высотой до 1000 мм с догипсовкой и расчисткой от покрасок трудноудаляемых</t>
  </si>
  <si>
    <t>ТЕРр64-17-7</t>
  </si>
  <si>
    <t>Ремонт лепных гербов высотой до 1000 мм с догипсовкой и расчисткой от покрасок Реставрация лепных гербов высотой до 1000 мм под модель</t>
  </si>
  <si>
    <t>Раздел 18. Гирлянды длиной по огибу до 750 мм</t>
  </si>
  <si>
    <t>ТЕРр64-18-1</t>
  </si>
  <si>
    <t>Смена лепных гирлянд длиной по огибу до 750 мм Смена лепных гирлянд длиной по огибу до 750 мм цементных</t>
  </si>
  <si>
    <t>ТЕРр64-18-2</t>
  </si>
  <si>
    <t>Смена лепных гирлянд длиной по огибу до 750 мм Смена лепных гирлянд длиной по огибу до 750 мм гипсовых</t>
  </si>
  <si>
    <t>ТЕРр64-18-3</t>
  </si>
  <si>
    <t>Расчистка лепных гирлянд длиной по огибу до 750 мм от покрасок Расчистка лепных гирлянд длиной по огибу до 750 мм от покрасок легкоудаляемых</t>
  </si>
  <si>
    <t>ТЕРр64-18-4</t>
  </si>
  <si>
    <t>Расчистка лепных гирлянд длиной по огибу до 750 мм от покрасок Расчистка лепных гирлянд длиной по огибу до 750 мм от покрасок трудноудаляемых</t>
  </si>
  <si>
    <t>ТЕРр64-18-5</t>
  </si>
  <si>
    <t>Ремонт лепных гирлянд длиной по огибу до 750 мм с догипсовкой и расчисткой от покрасок Ремонт лепных гирлянд длиной по огибу до 750 мм с догипсовкой и расчисткой от покрасок легкоудаляемых</t>
  </si>
  <si>
    <t>ТЕРр64-18-6</t>
  </si>
  <si>
    <t>Ремонт лепных гирлянд длиной по огибу до 750 мм с догипсовкой и расчисткой от покрасок Ремонт лепных гирлянд длиной по огибу до 750 мм с догипсовкой и расчисткой от покрасок трудноудаляемых</t>
  </si>
  <si>
    <t>ТЕРр64-18-7</t>
  </si>
  <si>
    <t>Ремонт лепных гирлянд длиной по огибу до 750 мм с догипсовкой и расчисткой от покрасок Реставрация лепных гирлянд длиной по огибу до 750 мм под модель</t>
  </si>
  <si>
    <t>Раздел 19. Гирлянды длиной по огибу до 1000 мм</t>
  </si>
  <si>
    <t>ТЕРр64-19-1</t>
  </si>
  <si>
    <t>Смена лепных гирлянд длиной по огибу до 1000 мм Смена лепных гирлянд длиной по огибу до 1000 мм цементных</t>
  </si>
  <si>
    <t>ТЕРр64-19-2</t>
  </si>
  <si>
    <t>Смена лепных гирлянд длиной по огибу до 1000 мм Смена лепных гирлянд длиной по огибу до 1000 мм гипсовых</t>
  </si>
  <si>
    <t>ТЕРр64-19-3</t>
  </si>
  <si>
    <t>Расчистка лепных гирлянд длиной по огибу до 1000 мм от покрасок Расчистка лепных гирлянд длиной по огибу до 1000 мм от покрасок легкоудаляемых</t>
  </si>
  <si>
    <t>ТЕРр64-19-4</t>
  </si>
  <si>
    <t>Расчистка лепных гирлянд длиной по огибу до 1000 мм от покрасок Расчистка лепных гирлянд длиной по огибу до 1000 мм от покрасок трудноудаляемых</t>
  </si>
  <si>
    <t>ТЕРр64-19-5</t>
  </si>
  <si>
    <t>Ремонт лепных гирлянд длиной по огибу до 1000 мм с догипсовкой и расчисткой от покрасок Ремонт лепных гирлянд длиной по огибу до 1000 мм с догипсовкой и расчисткой от покрасок легкоудаляемых</t>
  </si>
  <si>
    <t>ТЕРр64-19-6</t>
  </si>
  <si>
    <t>Ремонт лепных гирлянд длиной по огибу до 1000 мм с догипсовкой и расчисткой от покрасок Ремонт лепных гирлянд длиной по огибу до 1000 мм с догипсовкой и расчисткой от покрасок трудноудаляемых</t>
  </si>
  <si>
    <t>ТЕРр64-19-7</t>
  </si>
  <si>
    <t>Ремонт лепных гирлянд длиной по огибу до 1000 мм с догипсовкой и расчисткой от покрасок Реставрация лепных гирлянд длиной по огибу до 1000 мм под модель</t>
  </si>
  <si>
    <t>Раздел 20. Капители дорические и тосканские высотой до 250 мм</t>
  </si>
  <si>
    <t>ТЕРр64-20-1</t>
  </si>
  <si>
    <t>Смена лепных капителей дорических и тосканских высотой до 250 мм Смена лепных капителей дорических и тосканских высотой до 250 мм цементных</t>
  </si>
  <si>
    <t>ТЕРр64-20-2</t>
  </si>
  <si>
    <t>Смена лепных капителей дорических и тосканских высотой до 250 мм Смена лепных капителей дорических и тосканских высотой до 250 мм гипсовых</t>
  </si>
  <si>
    <t>ТЕРр64-20-3</t>
  </si>
  <si>
    <t>Расчистка лепных капителей дорических и тосканских высотой до 250 мм от покрасок Расчистка лепных капителей дорических и тосканских высотой до 250 мм от покрасок легкоудаляемых</t>
  </si>
  <si>
    <t>ТЕРр64-20-4</t>
  </si>
  <si>
    <t>Расчистка лепных капителей дорических и тосканских высотой до 250 мм от покрасок Расчистка лепных капителей дорических и тосканских высотой до 250 мм от покрасок трудноудаляемых</t>
  </si>
  <si>
    <t>ТЕРр64-20-5</t>
  </si>
  <si>
    <t>Ремонт лепных капителей дорических и тосканских высотой до 250 мм с догипсовкой и расчисткой от покрасок Ремонт лепных капителей дорических и тосканских высотой до 250 мм с догипсовкой и расчисткой от покрасок легкоудаляемых</t>
  </si>
  <si>
    <t>ТЕРр64-20-6</t>
  </si>
  <si>
    <t>Ремонт лепных капителей дорических и тосканских высотой до 250 мм с догипсовкой и расчисткой от покрасок Ремонт лепных капителей дорических и тосканских высотой до 250 мм с догипсовкой и расчисткой от покрасок трудноудаляемых</t>
  </si>
  <si>
    <t>ТЕРр64-20-7</t>
  </si>
  <si>
    <t>Ремонт лепных капителей дорических и тосканских высотой до 250 мм с догипсовкой и расчисткой от покрасок Реставрация лепных капителей дорических и тосканских высотой до 250 мм под модель</t>
  </si>
  <si>
    <t>Раздел 21. Капители дорические и тосканские высотой до 500 мм</t>
  </si>
  <si>
    <t>ТЕРр64-21-1</t>
  </si>
  <si>
    <t>Смена лепных капителей дорических и тосканских высотой до 500 мм Смена лепных капителей дорических и тосканских высотой до 500 мм цементных</t>
  </si>
  <si>
    <t>ТЕРр64-21-2</t>
  </si>
  <si>
    <t>Смена лепных капителей дорических и тосканских высотой до 500 мм Смена лепных капителей дорических и тосканских высотой до 500 мм гипсовых</t>
  </si>
  <si>
    <t>ТЕРр64-21-3</t>
  </si>
  <si>
    <t>Расчистка лепных капителей дорических и тосканских высотой до 500 мм от покрасок Расчистка лепных капителей дорических и тосканских высотой до 500 мм от покрасок легкоудаляемых</t>
  </si>
  <si>
    <t>ТЕРр64-21-4</t>
  </si>
  <si>
    <t>Расчистка лепных капителей дорических и тосканских высотой до 500 мм от покрасок Расчистка лепных капителей дорических и тосканских высотой до 500 мм от покрасок трудноудаляемых</t>
  </si>
  <si>
    <t>ТЕРр64-21-5</t>
  </si>
  <si>
    <t>Ремонт лепных капителей дорических и тосканских высотой до 500 мм с догипсовкой и расчисткой от покрасок Ремонт лепных капителей дорических и тосканских высотой до 500 мм с догипсовкой и расчисткой от покрасок легкоудаляемых</t>
  </si>
  <si>
    <t>ТЕРр64-21-6</t>
  </si>
  <si>
    <t>Ремонт лепных капителей дорических и тосканских высотой до 500 мм с догипсовкой и расчисткой от покрасок Ремонт лепных капителей дорических и тосканских высотой до 500 мм с догипсовкой и расчисткой от покрасок трудноудаляемых</t>
  </si>
  <si>
    <t>ТЕРр64-21-7</t>
  </si>
  <si>
    <t>Ремонт лепных капителей дорических и тосканских высотой до 500 мм с догипсовкой и расчисткой от покрасок Реставрация лепных капителей дорических и тосканских высотой до 500 мм под модель</t>
  </si>
  <si>
    <t>Раздел 22. Капители ионические высотой до 250 мм</t>
  </si>
  <si>
    <t>ТЕРр64-22-1</t>
  </si>
  <si>
    <t>Смена лепных капителей ионических высотой до 250 мм Смена лепных капителей ионических высотой до 250 мм цементных</t>
  </si>
  <si>
    <t>ТЕРр64-22-2</t>
  </si>
  <si>
    <t>Смена лепных капителей ионических высотой до 250 мм Смена лепных капителей ионических высотой до 250 мм гипсовых</t>
  </si>
  <si>
    <t>ТЕРр64-22-3</t>
  </si>
  <si>
    <t>Расчистка лепных капителей ионических высотой до 250 мм от покрасок Расчистка лепных капителей ионических высотой до 250 мм от покрасок легкоудаляемых</t>
  </si>
  <si>
    <t>ТЕРр64-22-4</t>
  </si>
  <si>
    <t>Расчистка лепных капителей ионических высотой до 250 мм от покрасок Расчистка лепных капителей ионических высотой до 250 мм от покрасок трудноудаляемых</t>
  </si>
  <si>
    <t>ТЕРр64-22-5</t>
  </si>
  <si>
    <t>Ремонт лепных капителей ионических высотой до 250 мм с догипсовкой и расчисткой от покрасок Ремонт лепных капителей ионических высотой до 250 мм с догипсовкой и расчисткой от покрасок легкоудаляемых</t>
  </si>
  <si>
    <t>ТЕРр64-22-6</t>
  </si>
  <si>
    <t>Ремонт лепных капителей ионических высотой до 250 мм с догипсовкой и расчисткой от покрасок Ремонт лепных капителей ионических высотой до 250 мм с догипсовкой и расчисткой от покрасок трудноудаляемых</t>
  </si>
  <si>
    <t>ТЕРр64-22-7</t>
  </si>
  <si>
    <t>Ремонт лепных капителей ионических высотой до 250 мм с догипсовкой и расчисткой от покрасок Реставрация лепных капителей ионических высотой до 250 мм под модель</t>
  </si>
  <si>
    <t>Раздел 23. Капители ионические высотой до 500 мм</t>
  </si>
  <si>
    <t>ТЕРр64-23-1</t>
  </si>
  <si>
    <t>Смена лепных капителей ионических высотой до 500 мм Смена лепных капителей ионических высотой до 500 мм цементных</t>
  </si>
  <si>
    <t>ТЕРр64-23-2</t>
  </si>
  <si>
    <t>Смена лепных капителей ионических высотой до 500 мм Смена лепных капителей ионических высотой до 500 мм гипсовых</t>
  </si>
  <si>
    <t>ТЕРр64-23-3</t>
  </si>
  <si>
    <t>Расчистка лепных капителей ионических высотой до 500 мм от покрасок Расчистка лепных капителей ионических высотой до 500 мм от покрасок легкоудаляемых</t>
  </si>
  <si>
    <t>ТЕРр64-23-4</t>
  </si>
  <si>
    <t>Расчистка лепных капителей ионических высотой до 500 мм от покрасок Расчистка лепных капителей ионических высотой до 500 мм от покрасок трудноудаляемых</t>
  </si>
  <si>
    <t>ТЕРр64-23-5</t>
  </si>
  <si>
    <t>Ремонт лепных капителей ионических высотой до 500 мм с догипсовкой и расчисткой от покрасок Ремонт лепных капителей ионических высотой до 500 мм с догипсовкой и расчисткой от покрасок легкоудаляемых</t>
  </si>
  <si>
    <t>ТЕРр64-23-6</t>
  </si>
  <si>
    <t>Ремонт лепных капителей ионических высотой до 500 мм с догипсовкой и расчисткой от покрасок Ремонт лепных капителей ионических высотой до 500 мм с догипсовкой и расчисткой от покрасок трудноудаляемых</t>
  </si>
  <si>
    <t>ТЕРр64-23-7</t>
  </si>
  <si>
    <t>Ремонт лепных капителей ионических высотой до 500 мм с догипсовкой и расчисткой от покрасок Реставрация лепных капителей ионических высотой до 500 мм под модель</t>
  </si>
  <si>
    <t>Раздел 24. Капители коринфские высотой до 500 мм</t>
  </si>
  <si>
    <t>ТЕРр64-24-1</t>
  </si>
  <si>
    <t>Смена лепных капителей коринфских высотой до 500 мм Смена лепных капителей коринфских высотой до 500 мм цементных</t>
  </si>
  <si>
    <t>ТЕРр64-24-2</t>
  </si>
  <si>
    <t>Смена лепных капителей коринфских высотой до 500 мм Смена лепных капителей коринфских высотой до 500 мм гипсовых</t>
  </si>
  <si>
    <t>ТЕРр64-24-3</t>
  </si>
  <si>
    <t>Расчистка лепных капителей коринфских высотой до 500 мм от покрасок Расчистка лепных капителей коринфских высотой до 500 мм от покрасок легкоудаляемых</t>
  </si>
  <si>
    <t>ТЕРр64-24-4</t>
  </si>
  <si>
    <t>Расчистка лепных капителей коринфских высотой до 500 мм от покрасок Расчистка лепных капителей коринфских высотой до 500 мм от покрасок трудноудаляемых</t>
  </si>
  <si>
    <t>ТЕРр64-24-5</t>
  </si>
  <si>
    <t>Ремонт лепных капителей коринфских высотой до 500 мм с догипсовкой и расчисткой от покрасок Ремонт лепных капителей коринфских высотой до 500 мм с догипсовкой и расчисткой от покрасок легкоудаляемых</t>
  </si>
  <si>
    <t>ТЕРр64-24-6</t>
  </si>
  <si>
    <t>Ремонт лепных капителей коринфских высотой до 500 мм с догипсовкой и расчисткой от покрасок Ремонт лепных капителей коринфских высотой до 500 мм с догипсовкой и расчисткой от покрасок трудноудаляемых</t>
  </si>
  <si>
    <t>ТЕРр64-24-7</t>
  </si>
  <si>
    <t>Ремонт лепных капителей коринфских высотой до 500 мм с догипсовкой и расчисткой от покрасок Реставрация лепных капителей коринфских высотой до 500 мм под модель</t>
  </si>
  <si>
    <t>Раздел 25. Капители коринфские высотой до 750 мм</t>
  </si>
  <si>
    <t>ТЕРр64-25-1</t>
  </si>
  <si>
    <t>Смена лепных капителей коринфских высотой до 750 мм Смена лепных капителей коринфских высотой до 750 мм цементных</t>
  </si>
  <si>
    <t>ТЕРр64-25-2</t>
  </si>
  <si>
    <t>Смена лепных капителей коринфских высотой до 750 мм Смена лепных капителей коринфских высотой до 750 мм гипсовых</t>
  </si>
  <si>
    <t>ТЕРр64-25-3</t>
  </si>
  <si>
    <t>Расчистка лепных капителей коринфских высотой до 750 мм от покрасок Расчистка лепных капителей коринфских высотой до 750 мм от покрасок легкоудаляемых</t>
  </si>
  <si>
    <t>ТЕРр64-25-4</t>
  </si>
  <si>
    <t>Расчистка лепных капителей коринфских высотой до 750 мм от покрасок Расчистка лепных капителей коринфских высотой до 750 мм от покрасок трудноудаляемых</t>
  </si>
  <si>
    <t>ТЕРр64-25-5</t>
  </si>
  <si>
    <t>Ремонт лепных капителей коринфских высотой до 750 мм с догипсовкой и расчисткой от покрасок Ремонт лепных капителей коринфских высотой до 750 мм с догипсовкой и расчисткой от покрасок легкоудаляемых</t>
  </si>
  <si>
    <t>ТЕРр64-25-6</t>
  </si>
  <si>
    <t>Ремонт лепных капителей коринфских высотой до 750 мм с догипсовкой и расчисткой от покрасок Ремонт лепных капителей коринфских высотой до 750 мм с догипсовкой и расчисткой от покрасок трудноудаляемых</t>
  </si>
  <si>
    <t>ТЕРр64-25-7</t>
  </si>
  <si>
    <t>Ремонт лепных капителей коринфских высотой до 750 мм с догипсовкой и расчисткой от покрасок Реставрация лепных капителей коринфских высотой до 750 мм под модель</t>
  </si>
  <si>
    <t>Раздел 26. Капители коринфские высотой до 1000 мм</t>
  </si>
  <si>
    <t>ТЕРр64-26-1</t>
  </si>
  <si>
    <t>Смена лепных капителей коринфских высотой до 1000 мм Смена лепных капителей коринфских высотой до 1000 мм цементных</t>
  </si>
  <si>
    <t>ТЕРр64-26-2</t>
  </si>
  <si>
    <t>Смена лепных капителей коринфских высотой до 1000 мм Смена лепных капителей коринфских высотой до 1000 мм гипсовых</t>
  </si>
  <si>
    <t>ТЕРр64-26-3</t>
  </si>
  <si>
    <t>Расчистка лепных капителей коринфских высотой до 1000 мм от покрасок Расчистка лепных капителей коринфских высотой до 1000 мм от покрасок легкоудаляемых</t>
  </si>
  <si>
    <t>ТЕРр64-26-4</t>
  </si>
  <si>
    <t>Расчистка лепных капителей коринфских высотой до 1000 мм от покрасок Расчистка лепных капителей коринфских высотой до 1000 мм от покрасок трудноудаляемых</t>
  </si>
  <si>
    <t>ТЕРр64-26-5</t>
  </si>
  <si>
    <t>Ремонт лепных капителей коринфских высотой до 1000 мм с догипсовкой и расчисткой от покрасок Ремонт лепных капителей коринфских высотой до 1000 мм с догипсовкой и расчисткой от покрасок легкоудаляемых</t>
  </si>
  <si>
    <t>ТЕРр64-26-6</t>
  </si>
  <si>
    <t>Ремонт лепных капителей коринфских высотой до 1000 мм с догипсовкой и расчисткой от покрасок Ремонт лепных капителей коринфских высотой до 1000 мм с догипсовкой и расчисткой от покрасок трудноудаляемых</t>
  </si>
  <si>
    <t>ТЕРр64-26-7</t>
  </si>
  <si>
    <t>Ремонт лепных капителей коринфских высотой до 1000 мм с догипсовкой и расчисткой от покрасок Реставрация лепных капителей коринфских высотой до 1000 мм под модель</t>
  </si>
  <si>
    <t>Раздел 27. Картуши с наибольшим измерением (высота, ширина) до 500 мм</t>
  </si>
  <si>
    <t>ТЕРр64-27-1</t>
  </si>
  <si>
    <t>Смена лепных картушей с наибольшим измерением (высота, ширина) до 500 мм Смена лепных картушей с наибольшим измерением (высота, ширина) до 500 мм цементных</t>
  </si>
  <si>
    <t>ТЕРр64-27-2</t>
  </si>
  <si>
    <t>Смена лепных картушей с наибольшим измерением (высота, ширина) до 500 мм Смена лепных картушей с наибольшим измерением (высота, ширина) до 500 мм гипсовых</t>
  </si>
  <si>
    <t>ТЕРр64-27-3</t>
  </si>
  <si>
    <t>Расчистка лепных картушей с наибольшим измерением (высота, ширина) до 500 мм от покрасок Расчистка лепных картушей с наибольшим измерением (высота, ширина) до 500 мм от покрасок легкоудаляемых</t>
  </si>
  <si>
    <t>ТЕРр64-27-4</t>
  </si>
  <si>
    <t>Расчистка лепных картушей с наибольшим измерением (высота, ширина) до 500 мм от покрасок Расчистка лепных картушей с наибольшим измерением (высота, ширина) до 500 мм от покрасок трудноудаляемых</t>
  </si>
  <si>
    <t>ТЕРр64-27-5</t>
  </si>
  <si>
    <t>Ремонт лепных картушей с наибольшим измерением (высота, ширина) до 500 мм с догипсовкой и расчисткой от покрасок Ремонт лепных картушей с наибольшим измерением (высота, ширина) до 500 мм с догипсовкой и расчисткой от покрасок легкоудаляемых</t>
  </si>
  <si>
    <t>ТЕРр64-27-6</t>
  </si>
  <si>
    <t>Ремонт лепных картушей с наибольшим измерением (высота, ширина) до 500 мм с догипсовкой и расчисткой от покрасок Ремонт лепных картушей с наибольшим измерением (высота, ширина) до 500 мм с догипсовкой и расчисткой от покрасок трудноудаляемых</t>
  </si>
  <si>
    <t>ТЕРр64-27-7</t>
  </si>
  <si>
    <t>Ремонт лепных картушей с наибольшим измерением (высота, ширина) до 500 мм с догипсовкой и расчисткой от покрасок Реставрация лепных картушей с наибольшим измерением (высота, ширина) до 500 мм под модель</t>
  </si>
  <si>
    <t>Раздел 28. Картуши с наибольшим измерением (высота, ширина) до 750 мм</t>
  </si>
  <si>
    <t>ТЕРр64-28-1</t>
  </si>
  <si>
    <t>Смена лепных картушей с наибольшим измерением (высота, ширина) до 750 мм Смена лепных картушей с наибольшим измерением (высота, ширина) до 750 мм цементных</t>
  </si>
  <si>
    <t>ТЕРр64-28-2</t>
  </si>
  <si>
    <t>Смена лепных картушей с наибольшим измерением (высота, ширина) до 750 мм Смена лепных картушей с наибольшим измерением (высота, ширина) до 750 мм гипсовых</t>
  </si>
  <si>
    <t>ТЕРр64-28-3</t>
  </si>
  <si>
    <t>Расчистка лепных картушей с наибольшим измерением (высота, ширина) до 750 мм от покрасок Расчистка лепных картушей с наибольшим измерением (высота, ширина) до 750 мм от покрасок легкоудаляемых</t>
  </si>
  <si>
    <t>ТЕРр64-28-4</t>
  </si>
  <si>
    <t>Расчистка лепных картушей с наибольшим измерением (высота, ширина) до 750 мм от покрасок Расчистка лепных картушей с наибольшим измерением (высота, ширина) до 750 мм от покрасок трудноудаляемых</t>
  </si>
  <si>
    <t>ТЕРр64-28-5</t>
  </si>
  <si>
    <t>Ремонт лепных картушей с наибольшим измерением (высота, ширина) до 750 мм с догипсовкой и расчисткой от покрасок Ремонт лепных картушей с наибольшим измерением (высота, ширина) до 750 мм с догипсовкой и расчисткой от покрасок легкоудаляемых</t>
  </si>
  <si>
    <t>ТЕРр64-28-6</t>
  </si>
  <si>
    <t>Ремонт лепных картушей с наибольшим измерением (высота, ширина) до 750 мм с догипсовкой и расчисткой от покрасок Ремонт лепных картушей с наибольшим измерением (высота, ширина) до 750 мм с догипсовкой и расчисткой от покрасок трудноудаляемых</t>
  </si>
  <si>
    <t>ТЕРр64-28-7</t>
  </si>
  <si>
    <t>Ремонт лепных картушей с наибольшим измерением (высота, ширина) до 750 мм с догипсовкой и расчисткой от покрасок Реставрация лепных картушей с наибольшим измерением (высота, ширина) до 750 мм под модель</t>
  </si>
  <si>
    <t>Раздел 29. Картуши с наибольшим измерением (высота, ширина) до 1000 мм</t>
  </si>
  <si>
    <t>ТЕРр64-29-1</t>
  </si>
  <si>
    <t>Смена лепных картушей с наибольшим измерением (высота, ширина) до 1000 мм Смена лепных картушей с наибольшим измерением (высота, ширина) до 1000 мм цементных</t>
  </si>
  <si>
    <t>ТЕРр64-29-2</t>
  </si>
  <si>
    <t>Смена лепных картушей с наибольшим измерением (высота, ширина) до 1000 мм Смена лепных картушей с наибольшим измерением (высота, ширина) до 1000 мм гипсовых</t>
  </si>
  <si>
    <t>ТЕРр64-29-3</t>
  </si>
  <si>
    <t>Расчистка лепных картушей с наибольшим измерением (высота, ширина) до 1000 мм от покрасок Расчистка лепных картушей с наибольшим измерением (высота, ширина) до 1000 мм от покрасок легкоудаляемых</t>
  </si>
  <si>
    <t>ТЕРр64-29-4</t>
  </si>
  <si>
    <t>Расчистка лепных картушей с наибольшим измерением (высота, ширина) до 1000 мм от покрасок Расчистка лепных картушей с наибольшим измерением (высота, ширина) до 1000 мм от покрасок трудноудаляемых</t>
  </si>
  <si>
    <t>ТЕРр64-29-5</t>
  </si>
  <si>
    <t>Ремонт лепных картушей с наибольшим измерением (высота, ширина) до 1000 мм с догипсовкой и расчисткой от покрасок Ремонт лепных картушей с наибольшим измерением (высота, ширина) до 1000 мм с догипсовкой и расчисткой от покрасок легкоудаляемых</t>
  </si>
  <si>
    <t>ТЕРр64-29-6</t>
  </si>
  <si>
    <t>Ремонт лепных картушей с наибольшим измерением (высота, ширина) до 1000 мм с догипсовкой и расчисткой от покрасок Ремонт лепных картушей с наибольшим измерением (высота, ширина) до 1000 мм с догипсовкой и расчисткой от покрасок трудноудаляемых</t>
  </si>
  <si>
    <t>ТЕРр64-29-7</t>
  </si>
  <si>
    <t>Ремонт лепных картушей с наибольшим измерением (высота, ширина) до 1000 мм с догипсовкой и расчисткой от покрасок Реставрация лепных картушей с наибольшим измерением (высота, ширина) до 1000 мм под модель</t>
  </si>
  <si>
    <t>Раздел 30. Кронштейны и модульоны с наибольшим измерением до 200 мм</t>
  </si>
  <si>
    <t>ТЕРр64-30-1</t>
  </si>
  <si>
    <t>Смена лепных кронштейнов и модульонов с наибольшим измерением до 200 мм Смена лепных кронштейнов и модульонов с наибольшим измерением до 200 мм цементных</t>
  </si>
  <si>
    <t>ТЕРр64-30-2</t>
  </si>
  <si>
    <t>Смена лепных кронштейнов и модульонов с наибольшим измерением до 200 мм Смена лепных кронштейнов и модульонов с наибольшим измерением до 200 мм гипсовых</t>
  </si>
  <si>
    <t>ТЕРр64-30-3</t>
  </si>
  <si>
    <t>Расчистка лепных кронштейнов и модульонов с наибольшим измерением до 200 мм от покрасок Расчистка лепных кронштейнов и модульонов с наибольшим измерением до 200 мм от покрасок легкоудаляемых</t>
  </si>
  <si>
    <t>ТЕРр64-30-4</t>
  </si>
  <si>
    <t>Расчистка лепных кронштейнов и модульонов с наибольшим измерением до 200 мм от покрасок Расчистка лепных кронштейнов и модульонов с наибольшим измерением до 200 мм от покрасок трудноудаляемых</t>
  </si>
  <si>
    <t>ТЕРр64-30-5</t>
  </si>
  <si>
    <t>Ремонт лепных кронштейнов и модульонов с наибольшим измерением до 200 мм с догипсовкой и расчисткой от покрасок Ремонт лепных кронштейнов и модульонов с наибольшим измерением до 200 мм с догипсовкой и расчисткой от покрасок легкоудаляемых</t>
  </si>
  <si>
    <t>ТЕРр64-30-6</t>
  </si>
  <si>
    <t>Ремонт лепных кронштейнов и модульонов с наибольшим измерением до 200 мм с догипсовкой и расчисткой от покрасок Ремонт лепных кронштейнов и модульонов с наибольшим измерением до 200 мм с догипсовкой и расчисткой от покрасок трудноудаляемых</t>
  </si>
  <si>
    <t>ТЕРр64-30-7</t>
  </si>
  <si>
    <t>Ремонт лепных кронштейнов и модульонов с наибольшим измерением до 200 мм с догипсовкой и расчисткой от покрасок Реставрация лепных кронштейнов и модульонов с наибольшим измерением до 200 мм под модель</t>
  </si>
  <si>
    <t>Раздел 31. Кронштейны и модульоны с наибольшим измерением до 300 мм</t>
  </si>
  <si>
    <t>ТЕРр64-31-1</t>
  </si>
  <si>
    <t>Смена лепных кронштейнов и модульонов с наибольшим измерением до 300 мм Смена лепных кронштейнов и модульонов с наибольшим измерением до 300 мм цементных</t>
  </si>
  <si>
    <t>ТЕРр64-31-2</t>
  </si>
  <si>
    <t>Смена лепных кронштейнов и модульонов с наибольшим измерением до 300 мм Смена лепных кронштейнов и модульонов с наибольшим измерением до 300 мм гипсовых</t>
  </si>
  <si>
    <t>ТЕРр64-31-3</t>
  </si>
  <si>
    <t>Расчистка лепных кронштейнов и модульонов с наибольшим измерением до 300 мм от покрасок Расчистка лепных кронштейнов и модульонов с наибольшим измерением до 300 мм от покрасок легкоудаляемых</t>
  </si>
  <si>
    <t>ТЕРр64-31-4</t>
  </si>
  <si>
    <t>Расчистка лепных кронштейнов и модульонов с наибольшим измерением до 300 мм от покрасок Расчистка лепных кронштейнов и модульонов с наибольшим измерением до 300 мм от покрасок трудноудаляемых</t>
  </si>
  <si>
    <t>ТЕРр64-31-5</t>
  </si>
  <si>
    <t>Ремонт лепных кронштейнов и модульонов с наибольшим измерением до 300 мм с догипсовкой и расчисткой от покрасок Ремонт лепных кронштейнов и модульонов с наибольшим измерением до 300 мм с догипсовкой и расчисткой от покрасок легкоудаляемых</t>
  </si>
  <si>
    <t>ТЕРр64-31-6</t>
  </si>
  <si>
    <t>Ремонт лепных кронштейнов и модульонов с наибольшим измерением до 300 мм с догипсовкой и расчисткой от покрасок Ремонт лепных кронштейнов и модульонов с наибольшим измерением до 300 мм с догипсовкой и расчисткой от покрасок трудноудаляемых</t>
  </si>
  <si>
    <t>ТЕРр64-31-7</t>
  </si>
  <si>
    <t>Ремонт лепных кронштейнов и модульонов с наибольшим измерением до 300 мм с догипсовкой и расчисткой от покрасок Реставрация лепных кронштейнов и модульонов с наибольшим измерением до 300 мм под модель</t>
  </si>
  <si>
    <t>Раздел 32. Кронштейны и модульоны с наибольшим измерением до 400 мм</t>
  </si>
  <si>
    <t>ТЕРр64-32-1</t>
  </si>
  <si>
    <t>Смена лепных кронштейнов и модульонов с наибольшим измерением до 400 мм Смена лепных кронштейнов и модульонов с наибольшим измерением до 400 мм цементных</t>
  </si>
  <si>
    <t>ТЕРр64-32-2</t>
  </si>
  <si>
    <t>Смена лепных кронштейнов и модульонов с наибольшим измерением до 400 мм Смена лепных кронштейнов и модульонов с наибольшим измерением до 400 мм гипсовых</t>
  </si>
  <si>
    <t>ТЕРр64-32-3</t>
  </si>
  <si>
    <t>Расчистка лепных кронштейнов и модульонов с наибольшим измерением до 400 мм от покрасок Расчистка лепных кронштейнов и модульонов с наибольшим измерением до 400 мм от покрасок легкоудаляемых</t>
  </si>
  <si>
    <t>ТЕРр64-32-4</t>
  </si>
  <si>
    <t>Расчистка лепных кронштейнов и модульонов с наибольшим измерением до 400 мм от покрасок Расчистка лепных кронштейнов и модульонов с наибольшим измерением до 400 мм от покрасок трудноудаляемых</t>
  </si>
  <si>
    <t>ТЕРр64-32-5</t>
  </si>
  <si>
    <t>Ремонт лепных кронштейнов и модульонов с наибольшим измерением до 400 мм с догипсовкой и расчисткой от покрасок Ремонт лепных кронштейнов и модульонов с наибольшим измерением до 400 мм с догипсовкой и расчисткой от покрасок легкоудаляемых</t>
  </si>
  <si>
    <t>ТЕРр64-32-6</t>
  </si>
  <si>
    <t>Ремонт лепных кронштейнов и модульонов с наибольшим измерением до 400 мм с догипсовкой и расчисткой от покрасок Ремонт лепных кронштейнов и модульонов с наибольшим измерением до 400 мм с догипсовкой и расчисткой от покрасок трудноудаляемых</t>
  </si>
  <si>
    <t>ТЕРр64-32-7</t>
  </si>
  <si>
    <t>Ремонт лепных кронштейнов и модульонов с наибольшим измерением до 400 мм с догипсовкой и расчисткой от покрасок Реставрация лепных кронштейнов и модульонов с наибольшим измерением до 400 мм под модель</t>
  </si>
  <si>
    <t>Раздел 33. Кронштейны и модульоны с наибольшим измерением до 500 мм</t>
  </si>
  <si>
    <t>ТЕРр64-33-1</t>
  </si>
  <si>
    <t>Смена лепных кронштейнов и модульонов с наибольшим измерением до 500 мм Смена лепных кронштейнов и модульонов с наибольшим измерением до 500 мм цементных</t>
  </si>
  <si>
    <t>ТЕРр64-33-2</t>
  </si>
  <si>
    <t>Смена лепных кронштейнов и модульонов с наибольшим измерением до 500 мм Смена лепных кронштейнов и модульонов с наибольшим измерением до 500 мм гипсовых</t>
  </si>
  <si>
    <t>ТЕРр64-33-3</t>
  </si>
  <si>
    <t>Расчистка лепных кронштейнов и модульонов с наибольшим измерением до 500 мм от покрасок Расчистка лепных кронштейнов и модульонов с наибольшим измерением до 500 мм от покрасок легкоудаляемых</t>
  </si>
  <si>
    <t>ТЕРр64-33-4</t>
  </si>
  <si>
    <t>Расчистка лепных кронштейнов и модульонов с наибольшим измерением до 500 мм от покрасок Расчистка лепных кронштейнов и модульонов с наибольшим измерением до 500 мм от покрасок трудноудаляемых</t>
  </si>
  <si>
    <t>ТЕРр64-33-5</t>
  </si>
  <si>
    <t>Ремонт лепных кронштейнов и модульонов с наибольшим измерением до 500 мм с догипсовкой и расчисткой от покрасок Ремонт лепных кронштейнов и модульонов с наибольшим измерением до 500 мм с догипсовкой и расчисткой от покрасок легкоудаляемых</t>
  </si>
  <si>
    <t>ТЕРр64-33-6</t>
  </si>
  <si>
    <t>Ремонт лепных кронштейнов и модульонов с наибольшим измерением до 500 мм с догипсовкой и расчисткой от покрасок Ремонт лепных кронштейнов и модульонов с наибольшим измерением до 500 мм с догипсовкой и расчисткой от покрасок трудноудаляемых</t>
  </si>
  <si>
    <t>ТЕРр64-33-7</t>
  </si>
  <si>
    <t>Ремонт лепных кронштейнов и модульонов с наибольшим измерением до 500 мм с догипсовкой и расчисткой от покрасок Реставрация лепных кронштейнов и модульонов с наибольшим измерением до 500 мм под модель</t>
  </si>
  <si>
    <t>Раздел 34. Листы высотой до 150 мм</t>
  </si>
  <si>
    <t>ТЕРр64-34-1</t>
  </si>
  <si>
    <t>Смена лепных листов высотой до 150 мм Смена лепных листов высотой до 150 мм цементных</t>
  </si>
  <si>
    <t>ТЕРр64-34-2</t>
  </si>
  <si>
    <t>Смена лепных листов высотой до 150 мм Смена лепных листов высотой до 150 мм гипсовых</t>
  </si>
  <si>
    <t>ТЕРр64-34-3</t>
  </si>
  <si>
    <t>Расчистка лепных листов высотой до 150 мм от покрасок Расчистка лепных листов высотой до 150 мм от покрасок легкоудаляемых</t>
  </si>
  <si>
    <t>ТЕРр64-34-4</t>
  </si>
  <si>
    <t>Расчистка лепных листов высотой до 150 мм от покрасок Расчистка лепных листов высотой до 150 мм от покрасок трудноудаляемых</t>
  </si>
  <si>
    <t>ТЕРр64-34-5</t>
  </si>
  <si>
    <t>Ремонт лепных листов высотой до 150 мм с догипсовкой и расчисткой от покрасок Ремонт лепных листов высотой до 150 мм с догипсовкой и расчисткой от покрасок легкоудаляемых</t>
  </si>
  <si>
    <t>ТЕРр64-34-6</t>
  </si>
  <si>
    <t>Ремонт лепных листов высотой до 150 мм с догипсовкой и расчисткой от покрасок Ремонт лепных листов высотой до 150 мм с догипсовкой и расчисткой от покрасок трудноудаляемых</t>
  </si>
  <si>
    <t>ТЕРр64-34-7</t>
  </si>
  <si>
    <t>Ремонт лепных листов высотой до 150 мм с догипсовкой и расчисткой от покрасок Реставрация лепных листов высотой до 150 мм под модель</t>
  </si>
  <si>
    <t>Раздел 35. Листы высотой до 250 мм</t>
  </si>
  <si>
    <t>ТЕРр64-35-1</t>
  </si>
  <si>
    <t>Смена лепных листов высотой до 250 мм Смена лепных листов высотой до 250 мм цементных</t>
  </si>
  <si>
    <t>ТЕРр64-35-2</t>
  </si>
  <si>
    <t>Смена лепных листов высотой до 250 мм Смена лепных листов высотой до 250 мм гипсовых</t>
  </si>
  <si>
    <t>ТЕРр64-35-3</t>
  </si>
  <si>
    <t>Расчистка лепных листов высотой до 250 мм от покрасок Расчистка лепных листов высотой до 250 мм от покрасок легкоудаляемых</t>
  </si>
  <si>
    <t>ТЕРр64-35-4</t>
  </si>
  <si>
    <t>Расчистка лепных листов высотой до 250 мм от покрасок Расчистка лепных листов высотой до 250 мм от покрасок трудноудаляемых</t>
  </si>
  <si>
    <t>ТЕРр64-35-5</t>
  </si>
  <si>
    <t>Ремонт лепных листов высотой до 250 мм с догипсовкой и расчисткой от покрасок Ремонт лепных листов высотой до 250 мм с догипсовкой и расчисткой от покрасок легкоудаляемых</t>
  </si>
  <si>
    <t>ТЕРр64-35-6</t>
  </si>
  <si>
    <t>Ремонт лепных листов высотой до 250 мм с догипсовкой и расчисткой от покрасок Ремонт лепных листов высотой до 250 мм с догипсовкой и расчисткой от покрасок трудноудаляемых</t>
  </si>
  <si>
    <t>ТЕРр64-35-7</t>
  </si>
  <si>
    <t>Ремонт лепных листов высотой до 250 мм с догипсовкой и расчисткой от покрасок Реставрация лепных листов высотой до 250 мм под модель</t>
  </si>
  <si>
    <t>Раздел 36. Листы высотой до 400 мм</t>
  </si>
  <si>
    <t>ТЕРр64-36-1</t>
  </si>
  <si>
    <t>Смена лепных листов высотой до 400 мм Смена лепных листов высотой до 400 мм цементных</t>
  </si>
  <si>
    <t>ТЕРр64-36-2</t>
  </si>
  <si>
    <t>Смена лепных листов высотой до 400 мм Смена лепных листов высотой до 400 мм гипсовых</t>
  </si>
  <si>
    <t>ТЕРр64-36-3</t>
  </si>
  <si>
    <t>Расчистка лепных листов высотой до 400 мм от покрасок Расчистка лепных листов высотой до 400 мм от покрасок легкоудаляемых</t>
  </si>
  <si>
    <t>ТЕРр64-36-4</t>
  </si>
  <si>
    <t>Расчистка лепных листов высотой до 400 мм от покрасок Расчистка лепных листов высотой до 400 мм от покрасок трудноудаляемых</t>
  </si>
  <si>
    <t>ТЕРр64-36-5</t>
  </si>
  <si>
    <t>Ремонт лепных листов высотой до 400 мм с догипсовкой и расчисткой от покрасок Ремонт лепных листов высотой до 400 мм с догипсовкой и расчисткой от покрасок легкоудаляемых</t>
  </si>
  <si>
    <t>ТЕРр64-36-6</t>
  </si>
  <si>
    <t>Ремонт лепных листов высотой до 400 мм с догипсовкой и расчисткой от покрасок Ремонт лепных листов высотой до 400 мм с догипсовкой и расчисткой от покрасок трудноудаляемых</t>
  </si>
  <si>
    <t>ТЕРр64-36-7</t>
  </si>
  <si>
    <t>Ремонт лепных листов высотой до 400 мм с догипсовкой и расчисткой от покрасок Реставрация лепных листов высотой до 400 мм под модель</t>
  </si>
  <si>
    <t>Раздел 37. Маски-замки высотой до 250 мм</t>
  </si>
  <si>
    <t>ТЕРр64-37-1</t>
  </si>
  <si>
    <t>Смена лепных масок-замков высотой до 250 мм Смена лепных масок-замков высотой до 250 мм цементных</t>
  </si>
  <si>
    <t>ТЕРр64-37-2</t>
  </si>
  <si>
    <t>Смена лепных масок-замков высотой до 250 мм Смена лепных масок-замков высотой до 250 мм гипсовых</t>
  </si>
  <si>
    <t>ТЕРр64-37-3</t>
  </si>
  <si>
    <t>Расчистка лепных масок-замков высотой до 250 мм от покрасок Расчистка лепных масок-замков высотой до 250 мм от покрасок легкоудаляемых</t>
  </si>
  <si>
    <t>ТЕРр64-37-4</t>
  </si>
  <si>
    <t>Расчистка лепных масок-замков высотой до 250 мм от покрасок Расчистка лепных масок-замков высотой до 250 мм от покрасок трудноудаляемых</t>
  </si>
  <si>
    <t>ТЕРр64-37-5</t>
  </si>
  <si>
    <t>Ремонт лепных масок-замков высотой до 250 мм с догипсовкой и расчисткой от покрасок Ремонт лепных масок-замков высотой до 250 мм с догипсовкой и расчисткой от покрасок легкоудаляемых</t>
  </si>
  <si>
    <t>ТЕРр64-37-6</t>
  </si>
  <si>
    <t>Ремонт лепных масок-замков высотой до 250 мм с догипсовкой и расчисткой от покрасок Ремонт лепных масок-замков высотой до 250 мм с догипсовкой и расчисткой от покрасок трудноудаляемых</t>
  </si>
  <si>
    <t>ТЕРр64-37-7</t>
  </si>
  <si>
    <t>Ремонт лепных масок-замков высотой до 250 мм с догипсовкой и расчисткой от покрасок Реставрация лепных масок-замков высотой до 250 мм под модель</t>
  </si>
  <si>
    <t>Раздел 38. Маски-замки высотой до 500 мм</t>
  </si>
  <si>
    <t>ТЕРр64-38-1</t>
  </si>
  <si>
    <t>Смена лепных масок-замков высотой до 500 мм Смена лепных масок-замков высотой до 500 мм цементных</t>
  </si>
  <si>
    <t>ТЕРр64-38-2</t>
  </si>
  <si>
    <t>Смена лепных масок-замков высотой до 500 мм Смена лепных масок-замков высотой до 500 мм гипсовых</t>
  </si>
  <si>
    <t>ТЕРр64-38-3</t>
  </si>
  <si>
    <t>Расчистка лепных масок-замков высотой до 500 мм от покрасок Расчистка лепных масок-замков высотой до 500 мм от покрасок легкоудаляемых</t>
  </si>
  <si>
    <t>ТЕРр64-38-4</t>
  </si>
  <si>
    <t>Расчистка лепных масок-замков высотой до 500 мм от покрасок Расчистка лепных масок-замков высотой до 500 мм от покрасок трудноудаляемых</t>
  </si>
  <si>
    <t>ТЕРр64-38-5</t>
  </si>
  <si>
    <t>Ремонт лепных масок-замков высотой до 500 мм с догипсовкой и расчисткой от покрасок Ремонт лепных масок-замков высотой до 500 мм с догипсовкой и расчисткой от покрасок легкоудаляемых</t>
  </si>
  <si>
    <t>ТЕРр64-38-6</t>
  </si>
  <si>
    <t>Ремонт лепных масок-замков высотой до 500 мм с догипсовкой и расчисткой от покрасок Ремонт лепных масок-замков высотой до 500 мм с догипсовкой и расчисткой от покрасок трудноудаляемых</t>
  </si>
  <si>
    <t>ТЕРр64-38-7</t>
  </si>
  <si>
    <t>Ремонт лепных масок-замков высотой до 500 мм с догипсовкой и расчисткой от покрасок Реставрация лепных масок-замков высотой до 500 мм под модель</t>
  </si>
  <si>
    <t>Раздел 39. Погонные лепные изделия высотой до 50 мм</t>
  </si>
  <si>
    <t>ТЕРр64-39-1</t>
  </si>
  <si>
    <t>Смена погонных лепных изделий высотой до 50 мм Смена погонных лепных изделий высотой до 50 мм цементных</t>
  </si>
  <si>
    <t>ТЕРр64-39-2</t>
  </si>
  <si>
    <t>Смена погонных лепных изделий высотой до 50 мм Смена погонных лепных изделий высотой до 50 мм гипсовых</t>
  </si>
  <si>
    <t>ТЕРр64-39-3</t>
  </si>
  <si>
    <t>Расчистка погонных лепных изделий высотой до 50 мм от покрасок Расчистка погонных лепных изделий высотой до 50 мм от покрасок легкоудаляемых</t>
  </si>
  <si>
    <t>ТЕРр64-39-4</t>
  </si>
  <si>
    <t>Расчистка погонных лепных изделий высотой до 50 мм от покрасок Расчистка погонных лепных изделий высотой до 50 мм от покрасок трудноудаляемых</t>
  </si>
  <si>
    <t>ТЕРр64-39-5</t>
  </si>
  <si>
    <t>Ремонт погонных лепных изделий высотой до 50 мм с догипсовкой и расчисткой от покрасок Ремонт погонных лепных изделий высотой до 50 мм с догипсовкой и расчисткой от покрасок легкоудаляемых</t>
  </si>
  <si>
    <t>ТЕРр64-39-6</t>
  </si>
  <si>
    <t>Ремонт погонных лепных изделий высотой до 50 мм с догипсовкой и расчисткой от покрасок Ремонт погонных лепных изделий высотой до 50 мм с догипсовкой и расчисткой от покрасок трудноудаляемых</t>
  </si>
  <si>
    <t>ТЕРр64-39-7</t>
  </si>
  <si>
    <t>Ремонт погонных лепных изделий высотой до 50 мм с догипсовкой и расчисткой от покрасок Реставрация погонных лепных изделий высотой до 50 мм под модель</t>
  </si>
  <si>
    <t>Раздел 40. Погонные лепные изделия высотой до 100 мм</t>
  </si>
  <si>
    <t>ТЕРр64-40-1</t>
  </si>
  <si>
    <t>Смена погонных лепных изделий высотой до 100 мм Смена погонных лепных изделий высотой до 100 мм цементных</t>
  </si>
  <si>
    <t>ТЕРр64-40-2</t>
  </si>
  <si>
    <t>Смена погонных лепных изделий высотой до 100 мм Смена погонных лепных изделий высотой до 100 мм гипсовых</t>
  </si>
  <si>
    <t>ТЕРр64-40-3</t>
  </si>
  <si>
    <t>Расчистка погонных лепных изделий высотой до 100 мм от покрасок Расчистка погонных лепных изделий высотой до 100 мм от покрасок легкоудаляемых</t>
  </si>
  <si>
    <t>ТЕРр64-40-4</t>
  </si>
  <si>
    <t>Расчистка погонных лепных изделий высотой до 100 мм от покрасок Расчистка погонных лепных изделий высотой до 100 мм от покрасок трудноудаляемых</t>
  </si>
  <si>
    <t>ТЕРр64-40-5</t>
  </si>
  <si>
    <t>Ремонт погонных лепных изделий высотой до 100 мм с догипсовкой и расчисткой от покрасок Ремонт погонных лепных изделий высотой до 100 мм с догипсовкой и расчисткой от покрасок легкоудаляемых</t>
  </si>
  <si>
    <t>ТЕРр64-40-6</t>
  </si>
  <si>
    <t>Ремонт погонных лепных изделий высотой до 100 мм с догипсовкой и расчисткой от покрасок Ремонт погонных лепных изделий высотой до 100 мм с догипсовкой и расчисткой от покрасок трудноудаляемых</t>
  </si>
  <si>
    <t>ТЕРр64-40-7</t>
  </si>
  <si>
    <t>Ремонт погонных лепных изделий высотой до 100 мм с догипсовкой и расчисткой от покрасок Реставрация погонных лепных изделий высотой до 100 мм под модель</t>
  </si>
  <si>
    <t>Раздел 41. Погонные лепные изделия высотой до 200 мм</t>
  </si>
  <si>
    <t>ТЕРр64-41-1</t>
  </si>
  <si>
    <t>Смена погонных лепных изделий высотой до 200 мм Смена погонных лепных изделий высотой до 200 мм цементных</t>
  </si>
  <si>
    <t>ТЕРр64-41-2</t>
  </si>
  <si>
    <t>Смена погонных лепных изделий высотой до 200 мм Смена погонных лепных изделий высотой до 200 мм гипсовых</t>
  </si>
  <si>
    <t>ТЕРр64-41-3</t>
  </si>
  <si>
    <t>Расчистка погонных лепных изделий высотой до 200 мм от покрасок Расчистка погонных лепных изделий высотой до 200 мм от покрасок легкоудаляемых</t>
  </si>
  <si>
    <t>ТЕРр64-41-4</t>
  </si>
  <si>
    <t>Расчистка погонных лепных изделий высотой до 200 мм от покрасок Расчистка погонных лепных изделий высотой до 200 мм от покрасок трудноудаляемых</t>
  </si>
  <si>
    <t>ТЕРр64-41-5</t>
  </si>
  <si>
    <t>Ремонт погонных лепных изделий высотой до 200 мм с догипсовкой и расчисткой от покрасок Ремонт погонных лепных изделий высотой до 200 мм с догипсовкой и расчисткой от покрасок легкоудаляемых</t>
  </si>
  <si>
    <t>ТЕРр64-41-6</t>
  </si>
  <si>
    <t>Ремонт погонных лепных изделий высотой до 200 мм с догипсовкой и расчисткой от покрасок Ремонт погонных лепных изделий высотой до 200 мм с догипсовкой и расчисткой от покрасок трудноудаляемых</t>
  </si>
  <si>
    <t>ТЕРр64-41-7</t>
  </si>
  <si>
    <t>Ремонт погонных лепных изделий высотой до 200 мм с догипсовкой и расчисткой от покрасок Реставрация погонных лепных изделий высотой до 200 мм под модель</t>
  </si>
  <si>
    <t>Раздел 42. Погонные лепные изделия высотой до 300 мм</t>
  </si>
  <si>
    <t>ТЕРр64-42-1</t>
  </si>
  <si>
    <t>Смена погонных лепных изделий высотой до 300 мм Смена погонных лепных изделий высотой до 300 мм цементных</t>
  </si>
  <si>
    <t>ТЕРр64-42-2</t>
  </si>
  <si>
    <t>Смена погонных лепных изделий высотой до 300 мм Смена погонных лепных изделий высотой до 300 мм гипсовых</t>
  </si>
  <si>
    <t>ТЕРр64-42-3</t>
  </si>
  <si>
    <t>Расчистка погонных лепных изделий высотой до 300 мм от покрасок Расчистка погонных лепных изделий высотой до 300 мм от покрасок легкоудаляемых</t>
  </si>
  <si>
    <t>ТЕРр64-42-4</t>
  </si>
  <si>
    <t>Расчистка погонных лепных изделий высотой до 300 мм от покрасок Расчистка погонных лепных изделий высотой до 300 мм от покрасок трудноудаляемых</t>
  </si>
  <si>
    <t>ТЕРр64-42-5</t>
  </si>
  <si>
    <t>Ремонт погонных лепных изделий высотой до 300 мм с догипсовкой и расчисткой от покрасок Ремонт погонных лепных изделий высотой до 300 мм с догипсовкой и расчисткой от покрасок легкоудаляемых</t>
  </si>
  <si>
    <t>ТЕРр64-42-6</t>
  </si>
  <si>
    <t>Ремонт погонных лепных изделий высотой до 300 мм с догипсовкой и расчисткой от покрасок Ремонт погонных лепных изделий высотой до 300 мм с догипсовкой и расчисткой от покрасок трудноудаляемых</t>
  </si>
  <si>
    <t>ТЕРр64-42-7</t>
  </si>
  <si>
    <t>Ремонт погонных лепных изделий высотой до 300 мм с догипсовкой и расчисткой от покрасок Реставрация погонных лепных изделий высотой до 300 мм под модель</t>
  </si>
  <si>
    <t>Раздел 43. Поручни шириной до 250 мм</t>
  </si>
  <si>
    <t>ТЕРр64-43-1</t>
  </si>
  <si>
    <t>Смена лепных поручней шириной до 250 мм Смена лепных поручней шириной до 250 мм цементных</t>
  </si>
  <si>
    <t>ТЕРр64-43-2</t>
  </si>
  <si>
    <t>Смена лепных поручней шириной до 250 мм Смена лепных поручней шириной до 250 мм гипсовых</t>
  </si>
  <si>
    <t>ТЕРр64-43-3</t>
  </si>
  <si>
    <t>Расчистка лепных поручней шириной до 250 мм от покрасок Расчистка лепных поручней шириной до 250 мм от покрасок легкоудаляемых</t>
  </si>
  <si>
    <t>ТЕРр64-43-4</t>
  </si>
  <si>
    <t>Расчистка лепных поручней шириной до 250 мм от покрасок Расчистка лепных поручней шириной до 250 мм от покрасок трудноудаляемых</t>
  </si>
  <si>
    <t>ТЕРр64-43-5</t>
  </si>
  <si>
    <t>Ремонт лепных поручней шириной до 250 мм с догипсовкой и расчисткой от покрасок Ремонт лепных поручней шириной до 250 мм с догипсовкой и расчисткой от покрасок легкоудаляемых</t>
  </si>
  <si>
    <t>ТЕРр64-43-6</t>
  </si>
  <si>
    <t>Ремонт лепных поручней шириной до 250 мм с догипсовкой и расчисткой от покрасок Ремонт лепных поручней шириной до 250 мм с догипсовкой и расчисткой от покрасок трудноудаляемых</t>
  </si>
  <si>
    <t>ТЕРр64-43-7</t>
  </si>
  <si>
    <t>Ремонт лепных поручней шириной до 250 мм с догипсовкой и расчисткой от покрасок Реставрация лепных поручней шириной до 250 мм под модель</t>
  </si>
  <si>
    <t>Раздел 44. Розетки диаметром до 200 мм</t>
  </si>
  <si>
    <t>ТЕРр64-44-1</t>
  </si>
  <si>
    <t>Смена лепных розеток диаметром до 200 мм Смена лепных розеток диаметром до 200 мм цементных</t>
  </si>
  <si>
    <t>ТЕРр64-44-2</t>
  </si>
  <si>
    <t>Смена лепных розеток диаметром до 200 мм Смена лепных розеток диаметром до 200 мм гипсовых</t>
  </si>
  <si>
    <t>ТЕРр64-44-3</t>
  </si>
  <si>
    <t>Расчистка лепных розеток диаметром до 200 мм от покрасок Расчистка лепных розеток диаметром до 200 мм от покрасок легкоудаляемых</t>
  </si>
  <si>
    <t>ТЕРр64-44-4</t>
  </si>
  <si>
    <t>Расчистка лепных розеток диаметром до 200 мм от покрасок Расчистка лепных розеток диаметром до 200 мм от покрасок трудноудаляемых</t>
  </si>
  <si>
    <t>ТЕРр64-44-5</t>
  </si>
  <si>
    <t>Ремонт лепных розеток диаметром до 200 мм с догипсовкой и расчисткой от покрасок Ремонт лепных розеток диаметром до 200 мм с догипсовкой и расчисткой от покрасок легкоудаляемых</t>
  </si>
  <si>
    <t>ТЕРр64-44-6</t>
  </si>
  <si>
    <t>Ремонт лепных розеток диаметром до 200 мм с догипсовкой и расчисткой от покрасок Ремонт лепных розеток диаметром до 200 мм с догипсовкой и расчисткой от покрасок трудноудаляемых</t>
  </si>
  <si>
    <t>ТЕРр64-44-7</t>
  </si>
  <si>
    <t>Ремонт лепных розеток диаметром до 200 мм с догипсовкой и расчисткой от покрасок Реставрация лепных розеток диаметром до 200 мм под модель</t>
  </si>
  <si>
    <t>Раздел 45. Розетки диаметром до 300 мм</t>
  </si>
  <si>
    <t>ТЕРр64-45-1</t>
  </si>
  <si>
    <t>Смена лепных розеток диаметром до 300 мм Смена лепных розеток диаметром до 300 мм цементных</t>
  </si>
  <si>
    <t>ТЕРр64-45-2</t>
  </si>
  <si>
    <t>Смена лепных розеток диаметром до 300 мм Смена лепных розеток диаметром до 300 мм гипсовых</t>
  </si>
  <si>
    <t>ТЕРр64-45-3</t>
  </si>
  <si>
    <t>Расчистка лепных розеток диаметром до 300 мм от покрасок Расчистка лепных розеток диаметром до 300 мм от покрасок легкоудаляемых</t>
  </si>
  <si>
    <t>ТЕРр64-45-4</t>
  </si>
  <si>
    <t>Расчистка лепных розеток диаметром до 300 мм от покрасок Расчистка лепных розеток диаметром до 300 мм от покрасок трудноудаляемых</t>
  </si>
  <si>
    <t>ТЕРр64-45-5</t>
  </si>
  <si>
    <t>Ремонт лепных розеток диаметром до 300 мм с догипсовкой и расчисткой от покрасок Ремонт лепных розеток диаметром до 300 мм с догипсовкой и расчисткой от покрасок легкоудаляемых</t>
  </si>
  <si>
    <t>ТЕРр64-45-6</t>
  </si>
  <si>
    <t>Ремонт лепных розеток диаметром до 300 мм с догипсовкой и расчисткой от покрасок Ремонт лепных розеток диаметром до 300 мм с догипсовкой и расчисткой от покрасок трудноудаляемых</t>
  </si>
  <si>
    <t>ТЕРр64-45-7</t>
  </si>
  <si>
    <t>Ремонт лепных розеток диаметром до 300 мм с догипсовкой и расчисткой от покрасок Реставрация лепных розеток диаметром до 300 мм под модель</t>
  </si>
  <si>
    <t>Раздел 46. Розетки диаметром до 500 мм</t>
  </si>
  <si>
    <t>ТЕРр64-46-1</t>
  </si>
  <si>
    <t>Смена лепных розеток диаметром до 500 мм Смена лепных розеток диаметром до 500 мм цементных</t>
  </si>
  <si>
    <t>ТЕРр64-46-2</t>
  </si>
  <si>
    <t>Смена лепных розеток диаметром до 500 мм Смена лепных розеток диаметром до 500 мм гипсовых</t>
  </si>
  <si>
    <t>ТЕРр64-46-3</t>
  </si>
  <si>
    <t>Расчистка лепных розеток диаметром до 500 мм от покрасок Расчистка лепных розеток диаметром до 500 мм от покрасок легкоудаляемых</t>
  </si>
  <si>
    <t>ТЕРр64-46-4</t>
  </si>
  <si>
    <t>Расчистка лепных розеток диаметром до 500 мм от покрасок Расчистка лепных розеток диаметром до 500 мм от покрасок трудноудаляемых</t>
  </si>
  <si>
    <t>ТЕРр64-46-5</t>
  </si>
  <si>
    <t>Ремонт лепных розеток диаметром до 500 мм с догипсовкой и расчисткой от покрасок Ремонт лепных розеток диаметром до 500 мм с догипсовкой и расчисткой от покрасок легкоудаляемых</t>
  </si>
  <si>
    <t>ТЕРр64-46-6</t>
  </si>
  <si>
    <t>Ремонт лепных розеток диаметром до 500 мм с догипсовкой и расчисткой от покрасок Ремонт лепных розеток диаметром до 500 мм с догипсовкой и расчисткой от покрасок трудноудаляемых</t>
  </si>
  <si>
    <t>ТЕРр64-46-7</t>
  </si>
  <si>
    <t>Ремонт лепных розеток диаметром до 500 мм с догипсовкой и расчисткой от покрасок Реставрация лепных розеток диаметром до 500 мм под модель</t>
  </si>
  <si>
    <t>Раздел 47. Розетки диаметром до 800 мм</t>
  </si>
  <si>
    <t>ТЕРр64-47-1</t>
  </si>
  <si>
    <t>Смена лепных розеток диаметром до 800 мм Смена лепных розеток диаметром до 800 мм цементных</t>
  </si>
  <si>
    <t>ТЕРр64-47-2</t>
  </si>
  <si>
    <t>Смена лепных розеток диаметром до 800 мм Смена лепных розеток диаметром до 800 мм гипсовых</t>
  </si>
  <si>
    <t>ТЕРр64-47-3</t>
  </si>
  <si>
    <t>Расчистка лепных розеток диаметром до 800 мм от покрасок Расчистка лепных розеток диаметром до 800 мм от покрасок легкоудаляемых</t>
  </si>
  <si>
    <t>ТЕРр64-47-4</t>
  </si>
  <si>
    <t>Расчистка лепных розеток диаметром до 800 мм от покрасок Расчистка лепных розеток диаметром до 800 мм от покрасок трудноудаляемых</t>
  </si>
  <si>
    <t>ТЕРр64-47-5</t>
  </si>
  <si>
    <t>Ремонт лепных розеток диаметром до 800 мм с догипсовкой и расчисткой от покрасок Ремонт лепных розеток диаметром до 800 мм с догипсовкой и расчисткой от покрасок легкоудаляемых</t>
  </si>
  <si>
    <t>ТЕРр64-47-6</t>
  </si>
  <si>
    <t>Ремонт лепных розеток диаметром до 800 мм с догипсовкой и расчисткой от покрасок Ремонт лепных розеток диаметром до 800 мм с догипсовкой и расчисткой от покрасок трудноудаляемых</t>
  </si>
  <si>
    <t>ТЕРр64-47-7</t>
  </si>
  <si>
    <t>Ремонт лепных розеток диаметром до 800 мм с догипсовкой и расчисткой от покрасок Реставрация лепных розеток диаметром до 800 мм под модель</t>
  </si>
  <si>
    <t>Раздел 48. Решетки вентиляционные площадью до 0,1 м2</t>
  </si>
  <si>
    <t>ТЕРр64-48-1</t>
  </si>
  <si>
    <t>Смена лепных гипсовых решеток вентиляционных площадью до 0,1 м2</t>
  </si>
  <si>
    <t>ТЕРр64-48-2</t>
  </si>
  <si>
    <t>Расчистка лепных решеток вентиляционных площадью до 0,1 м2 от покрасок Расчистка лепных решеток вентиляционных площадью до 0,1 м2 от покрасок легкоудаляемых</t>
  </si>
  <si>
    <t>ТЕРр64-48-3</t>
  </si>
  <si>
    <t>Расчистка лепных решеток вентиляционных площадью до 0,1 м2 от покрасок Расчистка лепных решеток вентиляционных площадью до 0,1 м2 от покрасок трудноудаляемых</t>
  </si>
  <si>
    <t>ТЕРр64-48-4</t>
  </si>
  <si>
    <t>Ремонт лепных решеток вентиляционных площадью до 0,1 м2 с догипсовкой и расчисткой от покрасок Ремонт лепных решеток вентиляционных площадью до 0,1 м2 с догипсовкой и расчисткой от покрасок легкоудаляемых</t>
  </si>
  <si>
    <t>ТЕРр64-48-5</t>
  </si>
  <si>
    <t>Ремонт лепных решеток вентиляционных площадью до 0,1 м2 с догипсовкой и расчисткой от покрасок Ремонт лепных решеток вентиляционных площадью до 0,1 м2 с догипсовкой и расчисткой от покрасок трудноудаляемых</t>
  </si>
  <si>
    <t>ТЕРр64-48-6</t>
  </si>
  <si>
    <t>Ремонт лепных решеток вентиляционных площадью до 0,1 м2 с догипсовкой и расчисткой от покрасок Реставрация лепных решеток вентиляционных площадью до 0,1 м2 под модель</t>
  </si>
  <si>
    <t>Раздел 49. Решетки вентиляционные площадью до 0,4 м2</t>
  </si>
  <si>
    <t>ТЕРр64-49-1</t>
  </si>
  <si>
    <t>Смена лепных гипсовых решеток вентиляционных площадью до 0,4 м2</t>
  </si>
  <si>
    <t>ТЕРр64-49-2</t>
  </si>
  <si>
    <t>Расчистка лепных решеток вентиляционных площадью до 0,4 м2 от покрасок Расчистка лепных решеток вентиляционных площадью до 0,4 м2 от покрасок легкоудаляемых</t>
  </si>
  <si>
    <t>ТЕРр64-49-3</t>
  </si>
  <si>
    <t>Расчистка лепных решеток вентиляционных площадью до 0,4 м2 от покрасок Расчистка лепных решеток вентиляционных площадью до 0,4 м2 от покрасок трудноудаляемых</t>
  </si>
  <si>
    <t>ТЕРр64-49-4</t>
  </si>
  <si>
    <t>Ремонт лепных решеток вентиляционных площадью до 0,4 м2 с догипсовкой и расчисткой от покрасок Ремонт лепных решеток вентиляционных площадью до 0,4 м2 с догипсовкой и расчисткой от покрасок легкоудаляемых</t>
  </si>
  <si>
    <t>ТЕРр64-49-5</t>
  </si>
  <si>
    <t>Ремонт лепных решеток вентиляционных площадью до 0,4 м2 с догипсовкой и расчисткой от покрасок Ремонт лепных решеток вентиляционных площадью до 0,4 м2 с догипсовкой и расчисткой от покрасок трудноудаляемых</t>
  </si>
  <si>
    <t>ТЕРр64-49-6</t>
  </si>
  <si>
    <t>Ремонт лепных решеток вентиляционных площадью до 0,4 м2 с догипсовкой и расчисткой от покрасок Реставрация лепных решеток вентиляционных площадью до 0,4 м2 под модель</t>
  </si>
  <si>
    <t>Раздел 50. Сухари высотой до 150 мм</t>
  </si>
  <si>
    <t>ТЕРр64-50-1</t>
  </si>
  <si>
    <t>Смена лепных сухарей высотой до 150 мм Смена лепных сухарей высотой до 150 мм цементных</t>
  </si>
  <si>
    <t>ТЕРр64-50-2</t>
  </si>
  <si>
    <t>Смена лепных сухарей высотой до 150 мм Смена лепных сухарей высотой до 150 мм гипсовых</t>
  </si>
  <si>
    <t>ТЕРр64-50-3</t>
  </si>
  <si>
    <t>Расчистка лепных сухарей высотой до 150 мм от покрасок Расчистка лепных сухарей высотой до 150 мм от покрасок легкоудаляемых</t>
  </si>
  <si>
    <t>ТЕРр64-50-4</t>
  </si>
  <si>
    <t>Расчистка лепных сухарей высотой до 150 мм от покрасок Расчистка лепных сухарей высотой до 150 мм от покрасок трудноудаляемых</t>
  </si>
  <si>
    <t>ТЕРр64-50-5</t>
  </si>
  <si>
    <t>Ремонт лепных сухарей высотой до 150 мм с догипсовкой и расчисткой от покрасок Ремонт лепных сухарей высотой до 150 мм с догипсовкой и расчисткой от покрасок легкоудаляемых</t>
  </si>
  <si>
    <t>ТЕРр64-50-6</t>
  </si>
  <si>
    <t>Ремонт лепных сухарей высотой до 150 мм с догипсовкой и расчисткой от покрасок Ремонт лепных сухарей высотой до 150 мм с догипсовкой и расчисткой от покрасок трудноудаляемых</t>
  </si>
  <si>
    <t>ТЕРр64-50-7</t>
  </si>
  <si>
    <t>Ремонт лепных сухарей высотой до 150 мм с догипсовкой и расчисткой от покрасок Реставрация лепных сухарей высотой до 150 мм под модель</t>
  </si>
  <si>
    <t>Раздел 51. Сухари высотой до 250 мм</t>
  </si>
  <si>
    <t>ТЕРр64-51-1</t>
  </si>
  <si>
    <t>Смена лепных сухарей высотой до 250 мм Смена лепных сухарей высотой до 250 мм цементных</t>
  </si>
  <si>
    <t>ТЕРр64-51-2</t>
  </si>
  <si>
    <t>Смена лепных сухарей высотой до 250 мм Смена лепных сухарей высотой до 250 мм гипсовых</t>
  </si>
  <si>
    <t>ТЕРр64-51-3</t>
  </si>
  <si>
    <t>Расчистка лепных сухарей высотой до 250 мм от покрасок Расчистка лепных сухарей высотой до 250 мм от покрасок легкоудаляемых</t>
  </si>
  <si>
    <t>ТЕРр64-51-4</t>
  </si>
  <si>
    <t>Расчистка лепных сухарей высотой до 250 мм от покрасок Расчистка лепных сухарей высотой до 250 мм от покрасок трудноудаляемых</t>
  </si>
  <si>
    <t>ТЕРр64-51-5</t>
  </si>
  <si>
    <t>Ремонт лепных сухарей высотой до 250 мм с догипсовкой и расчисткой от покрасок Ремонт лепных сухарей высотой до 250 мм с догипсовкой и расчисткой от покрасок легкоудаляемых</t>
  </si>
  <si>
    <t>ТЕРр64-51-6</t>
  </si>
  <si>
    <t>Ремонт лепных сухарей высотой до 250 мм с догипсовкой и расчисткой от покрасок Ремонт лепных сухарей высотой до 250 мм с догипсовкой и расчисткой от покрасок трудноудаляемых</t>
  </si>
  <si>
    <t>ТЕРр64-51-7</t>
  </si>
  <si>
    <t>Ремонт лепных сухарей высотой до 250 мм с догипсовкой и расчисткой от покрасок Реставрация лепных сухарей высотой до 250 мм под модель</t>
  </si>
  <si>
    <t>Раздел 52. Триглифы высотой до 250 мм</t>
  </si>
  <si>
    <t>ТЕРр64-52-1</t>
  </si>
  <si>
    <t>Смена лепных триглифов высотой до 250 мм Смена лепных триглифов высотой до 250 мм цементных</t>
  </si>
  <si>
    <t>ТЕРр64-52-2</t>
  </si>
  <si>
    <t>Смена лепных триглифов высотой до 250 мм Смена лепных триглифов высотой до 250 мм гипсовых</t>
  </si>
  <si>
    <t>ТЕРр64-52-3</t>
  </si>
  <si>
    <t>Расчистка лепных триглифов высотой до 250 мм от покрасок Расчистка лепных триглифов высотой до 250 мм от покрасок легкоудаляемых</t>
  </si>
  <si>
    <t>ТЕРр64-52-4</t>
  </si>
  <si>
    <t>Расчистка лепных триглифов высотой до 250 мм от покрасок Расчистка лепных триглифов высотой до 250 мм от покрасок трудноудаляемых</t>
  </si>
  <si>
    <t>ТЕРр64-52-5</t>
  </si>
  <si>
    <t>Ремонт лепных триглифов высотой до 250 мм с догипсовкой и расчисткой от покрасок Ремонт лепных триглифов высотой до 250 мм с догипсовкой и расчисткой от покрасок легкоудаляемых</t>
  </si>
  <si>
    <t>ТЕРр64-52-6</t>
  </si>
  <si>
    <t>Ремонт лепных триглифов высотой до 250 мм с догипсовкой и расчисткой от покрасок Ремонт лепных триглифов высотой до 250 мм с догипсовкой и расчисткой от покрасок трудноудаляемых</t>
  </si>
  <si>
    <t>ТЕРр64-52-7</t>
  </si>
  <si>
    <t>Ремонт лепных триглифов высотой до 250 мм с догипсовкой и расчисткой от покрасок Реставрация лепных триглифов высотой до 250 мм под модель</t>
  </si>
  <si>
    <t>Раздел 53. Триглифы высотой до 350 мм</t>
  </si>
  <si>
    <t>ТЕРр64-53-1</t>
  </si>
  <si>
    <t>Смена лепных триглифов высотой до 350 мм Смена лепных триглифов высотой до 350 мм цементных</t>
  </si>
  <si>
    <t>ТЕРр64-53-2</t>
  </si>
  <si>
    <t>Смена лепных триглифов высотой до 350 мм Смена лепных триглифов высотой до 350 мм гипсовых</t>
  </si>
  <si>
    <t>ТЕРр64-53-3</t>
  </si>
  <si>
    <t>Расчистка лепных триглифов высотой до 350 мм от покрасок Расчистка лепных триглифов высотой до 350 мм от покрасок легкоудаляемых</t>
  </si>
  <si>
    <t>ТЕРр64-53-4</t>
  </si>
  <si>
    <t>Расчистка лепных триглифов высотой до 350 мм от покрасок Расчистка лепных триглифов высотой до 350 мм от покрасок трудноудаляемых</t>
  </si>
  <si>
    <t>ТЕРр64-53-5</t>
  </si>
  <si>
    <t>Ремонт лепных триглифов высотой до 350 мм с догипсовкой и расчисткой от покрасок Ремонт лепных триглифов высотой до 350 мм с догипсовкой и расчисткой от покрасок легкоудаляемых</t>
  </si>
  <si>
    <t>ТЕРр64-53-6</t>
  </si>
  <si>
    <t>Ремонт лепных триглифов высотой до 350 мм с догипсовкой и расчисткой от покрасок Ремонт лепных триглифов высотой до 350 мм с догипсовкой и расчисткой от покрасок трудноудаляемых</t>
  </si>
  <si>
    <t>ТЕРр64-53-7</t>
  </si>
  <si>
    <t>Ремонт лепных триглифов высотой до 350 мм с догипсовкой и расчисткой от покрасок Реставрация лепных триглифов высотой до 350 мм под модель</t>
  </si>
  <si>
    <t>Раздел 54. Триглифы высотой до 750 мм</t>
  </si>
  <si>
    <t>ТЕРр64-54-1</t>
  </si>
  <si>
    <t>Смена лепных триглифов высотой до 750 мм Смена лепных триглифов высотой до 750 мм цементных</t>
  </si>
  <si>
    <t>ТЕРр64-54-2</t>
  </si>
  <si>
    <t>Смена лепных триглифов высотой до 750 мм Смена лепных триглифов высотой до 750 мм гипсовых</t>
  </si>
  <si>
    <t>ТЕРр64-54-3</t>
  </si>
  <si>
    <t>Расчистка лепных триглифов высотой до 750 мм от покрасок Расчистка лепных триглифов высотой до 750 мм от покрасок легкоудаляемых</t>
  </si>
  <si>
    <t>ТЕРр64-54-4</t>
  </si>
  <si>
    <t>Расчистка лепных триглифов высотой до 750 мм от покрасок Расчистка лепных триглифов высотой до 750 мм от покрасок трудноудаляемых</t>
  </si>
  <si>
    <t>ТЕРр64-54-5</t>
  </si>
  <si>
    <t>Ремонт лепных триглифов высотой до 750 мм с догипсовкой и расчисткой от покрасок Ремонт лепных триглифов высотой до 750 мм с догипсовкой и расчисткой от покрасок легкоудаляемых</t>
  </si>
  <si>
    <t>ТЕРр64-54-6</t>
  </si>
  <si>
    <t>Ремонт лепных триглифов высотой до 750 мм с догипсовкой и расчисткой от покрасок Ремонт лепных триглифов высотой до 750 мм с догипсовкой и расчисткой от покрасок трудноудаляемых</t>
  </si>
  <si>
    <t>ТЕРр64-54-7</t>
  </si>
  <si>
    <t>Ремонт лепных триглифов высотой до 750 мм с догипсовкой и расчисткой от покрасок Реставрация лепных триглифов высотой до 750 мм под модель</t>
  </si>
  <si>
    <t>Раздел 55. Шишки высотой до 250 мм</t>
  </si>
  <si>
    <t>ТЕРр64-55-1</t>
  </si>
  <si>
    <t>Смена лепных шишек высотой до 250 мм Смена лепных шишек высотой до 250 мм цементных</t>
  </si>
  <si>
    <t>ТЕРр64-55-2</t>
  </si>
  <si>
    <t>Смена лепных шишек высотой до 250 мм Смена лепных шишек высотой до 250 мм гипсовых</t>
  </si>
  <si>
    <t>ТЕРр64-55-3</t>
  </si>
  <si>
    <t>Расчистка лепных шишек высотой до 250 мм от покрасок Расчистка лепных шишек высотой до 250 мм от покрасок легкоудаляемых</t>
  </si>
  <si>
    <t>ТЕРр64-55-4</t>
  </si>
  <si>
    <t>Расчистка лепных шишек высотой до 250 мм от покрасок Расчистка лепных шишек высотой до 250 мм от покрасок трудноудаляемых</t>
  </si>
  <si>
    <t>ТЕРр64-55-5</t>
  </si>
  <si>
    <t>Ремонт лепных шишек высотой до 250 мм с догипсовкой и расчисткой от покрасок Ремонт лепных шишек высотой до 250 мм с догипсовкой и расчисткой от покрасок легкоудаляемых</t>
  </si>
  <si>
    <t>ТЕРр64-55-6</t>
  </si>
  <si>
    <t>Ремонт лепных шишек высотой до 250 мм с догипсовкой и расчисткой от покрасок Ремонт лепных шишек высотой до 250 мм с догипсовкой и расчисткой от покрасок трудноудаляемых</t>
  </si>
  <si>
    <t>ТЕРр64-55-7</t>
  </si>
  <si>
    <t>Ремонт лепных шишек высотой до 250 мм с догипсовкой и расчисткой от покрасок Реставрация лепных шишек высотой до 250 мм под модель</t>
  </si>
  <si>
    <t>Раздел 56. Эмблемы круглые диаметром до 200 мм</t>
  </si>
  <si>
    <t>ТЕРр64-56-1</t>
  </si>
  <si>
    <t>Смена лепных эмблем круглых диаметром до 200 мм Смена лепных эмблем круглых диаметром до 200 мм цементных</t>
  </si>
  <si>
    <t>ТЕРр64-56-2</t>
  </si>
  <si>
    <t>Смена лепных эмблем круглых диаметром до 200 мм Смена лепных эмблем круглых диаметром до 200 мм гипсовых</t>
  </si>
  <si>
    <t>ТЕРр64-56-3</t>
  </si>
  <si>
    <t>Расчистка лепных эмблем круглых диаметром до 200 мм от покрасок Расчистка лепных эмблем круглых диаметром до 200 мм от покрасок легкоудаляемых</t>
  </si>
  <si>
    <t>ТЕРр64-56-4</t>
  </si>
  <si>
    <t>Расчистка лепных эмблем круглых диаметром до 200 мм от покрасок Расчистка лепных эмблем круглых диаметром до 200 мм от покрасок трудноудаляемых</t>
  </si>
  <si>
    <t>ТЕРр64-56-5</t>
  </si>
  <si>
    <t>Ремонт лепных эмблем круглых диаметром до 200 мм с догипсовкой и расчисткой от покрасок Ремонт лепных эмблем круглых диаметром до 200 мм с догипсовкой и расчисткой от покрасок легкоудаляемых</t>
  </si>
  <si>
    <t>ТЕРр64-56-6</t>
  </si>
  <si>
    <t>Ремонт лепных эмблем круглых диаметром до 200 мм с догипсовкой и расчисткой от покрасок Ремонт лепных эмблем круглых диаметром до 200 мм с догипсовкой и расчисткой от покрасок трудноудаляемых</t>
  </si>
  <si>
    <t>ТЕРр64-56-7</t>
  </si>
  <si>
    <t>Ремонт лепных эмблем круглых диаметром до 200 мм с догипсовкой и расчисткой от покрасок Реставрация лепных эмблем круглых диаметром до 200 мм под модель</t>
  </si>
  <si>
    <t>Раздел 57. Эмблемы круглые диаметром до 300 мм</t>
  </si>
  <si>
    <t>ТЕРр64-57-1</t>
  </si>
  <si>
    <t>Смена лепных эмблем круглых диаметром до 300 мм Смена лепных эмблем круглых диаметром до 300 мм цементных</t>
  </si>
  <si>
    <t>ТЕРр64-57-2</t>
  </si>
  <si>
    <t>Смена лепных эмблем круглых диаметром до 300 мм Смена лепных эмблем круглых диаметром до 300 мм гипсовых</t>
  </si>
  <si>
    <t>ТЕРр64-57-3</t>
  </si>
  <si>
    <t>Расчистка лепных эмблем круглых диаметром до 300 мм от покрасок Расчистка лепных эмблем круглых диаметром до 300 мм от покрасок легкоудаляемых</t>
  </si>
  <si>
    <t>ТЕРр64-57-4</t>
  </si>
  <si>
    <t>Расчистка лепных эмблем круглых диаметром до 300 мм от покрасок Расчистка лепных эмблем круглых диаметром до 300 мм от покрасок трудноудаляемых</t>
  </si>
  <si>
    <t>ТЕРр64-57-5</t>
  </si>
  <si>
    <t>Ремонт лепных эмблем круглых диаметром до 300 мм с догипсовкой и расчисткой от покрасок Ремонт лепных эмблем круглых диаметром до 300 мм с догипсовкой и расчисткой от покрасок легкоудаляемых</t>
  </si>
  <si>
    <t>ТЕРр64-57-6</t>
  </si>
  <si>
    <t>Ремонт лепных эмблем круглых диаметром до 300 мм с догипсовкой и расчисткой от покрасок Ремонт лепных эмблем круглых диаметром до 300 мм с догипсовкой и расчисткой от покрасок трудноудаляемых</t>
  </si>
  <si>
    <t>ТЕРр64-57-7</t>
  </si>
  <si>
    <t>Ремонт лепных эмблем круглых диаметром до 300 мм с догипсовкой и расчисткой от покрасок Реставрация лепных эмблем круглых диаметром до 300 мм под модель</t>
  </si>
  <si>
    <t>Раздел 58. Эмблемы круглые диаметром до 500 мм</t>
  </si>
  <si>
    <t>ТЕРр64-58-1</t>
  </si>
  <si>
    <t>Смена лепных эмблем круглых диаметром до 500 мм Смена лепных эмблем круглых диаметром до 500 мм цементных</t>
  </si>
  <si>
    <t>ТЕРр64-58-2</t>
  </si>
  <si>
    <t>Смена лепных эмблем круглых диаметром до 500 мм Смена лепных эмблем круглых диаметром до 500 мм гипсовых</t>
  </si>
  <si>
    <t>ТЕРр64-58-3</t>
  </si>
  <si>
    <t>Расчистка лепных эмблем круглых диаметром до 500 мм от покрасок Расчистка лепных эмблем круглых диаметром до 500 мм от покрасок легкоудаляемых</t>
  </si>
  <si>
    <t>ТЕРр64-58-4</t>
  </si>
  <si>
    <t>Расчистка лепных эмблем круглых диаметром до 500 мм от покрасок Расчистка лепных эмблем круглых диаметром до 500 мм от покрасок трудноудаляемых</t>
  </si>
  <si>
    <t>ТЕРр64-58-5</t>
  </si>
  <si>
    <t>Ремонт лепных эмблем круглых диаметром до 500 мм с догипсовкой и расчисткой от покрасок Ремонт лепных эмблем круглых диаметром до 500 мм с догипсовкой и расчисткой от покрасок легкоудаляемых</t>
  </si>
  <si>
    <t>ТЕРр64-58-6</t>
  </si>
  <si>
    <t>Ремонт лепных эмблем круглых диаметром до 500 мм с догипсовкой и расчисткой от покрасок Ремонт лепных эмблем круглых диаметром до 500 мм с догипсовкой и расчисткой от покрасок трудноудаляемых</t>
  </si>
  <si>
    <t>ТЕРр64-58-7</t>
  </si>
  <si>
    <t>Ремонт лепных эмблем круглых диаметром до 500 мм с догипсовкой и расчисткой от покрасок Реставрация лепных эмблем круглых диаметром до 500 мм под модель</t>
  </si>
  <si>
    <t>Раздел 59. Эмблемы круглые диаметром до 800 мм</t>
  </si>
  <si>
    <t>ТЕРр64-59-1</t>
  </si>
  <si>
    <t>Смена лепных эмблем круглых диаметром до 800 мм Смена лепных эмблем круглых диаметром до 800 мм цементных</t>
  </si>
  <si>
    <t>ТЕРр64-59-2</t>
  </si>
  <si>
    <t>Смена лепных эмблем круглых диаметром до 800 мм Смена лепных эмблем круглых диаметром до 800 мм гипсовых</t>
  </si>
  <si>
    <t>ТЕРр64-59-3</t>
  </si>
  <si>
    <t>Расчистка лепных эмблем круглых диаметром до 800 мм от покрасок Расчистка лепных эмблем круглых диаметром до 800 мм от покрасок легкоудаляемых</t>
  </si>
  <si>
    <t>ТЕРр64-59-4</t>
  </si>
  <si>
    <t>Расчистка лепных эмблем круглых диаметром до 800 мм от покрасок Расчистка лепных эмблем круглых диаметром до 800 мм от покрасок трудноудаляемых</t>
  </si>
  <si>
    <t>ТЕРр64-59-5</t>
  </si>
  <si>
    <t>Ремонт лепных эмблем круглых диаметром до 800 мм с догипсовкой и расчисткой от покрасок Ремонт лепных эмблем круглых диаметром до 800 мм с догипсовкой и расчисткой от покрасок легкоудаляемых</t>
  </si>
  <si>
    <t>ТЕРр64-59-6</t>
  </si>
  <si>
    <t>Ремонт лепных эмблем круглых диаметром до 800 мм с догипсовкой и расчисткой от покрасок Ремонт лепных эмблем круглых диаметром до 800 мм с догипсовкой и расчисткой от покрасок трудноудаляемых</t>
  </si>
  <si>
    <t>ТЕРр64-59-7</t>
  </si>
  <si>
    <t>Ремонт лепных эмблем круглых диаметром до 800 мм с догипсовкой и расчисткой от покрасок Реставрация лепных эмблем круглых диаметром до 800 мм под модель</t>
  </si>
  <si>
    <t>Раздел 60. Эмблемы портальные площадью до 0,5 м2</t>
  </si>
  <si>
    <t>ТЕРр64-60-1</t>
  </si>
  <si>
    <t>Смена лепных эмблем портальных площадью до 0,5 м2 Смена лепных эмблем портальных площадью до 0,5 м2 цементных</t>
  </si>
  <si>
    <t>ТЕРр64-60-2</t>
  </si>
  <si>
    <t>Смена лепных эмблем портальных площадью до 0,5 м2 Смена лепных эмблем портальных площадью до 0,5 м2 гипсовых</t>
  </si>
  <si>
    <t>ТЕРр64-60-3</t>
  </si>
  <si>
    <t>Расчистка лепных эмблем портальных площадью до 0,5 м2 от покрасок Расчистка лепных эмблем портальных площадью до 0,5 м2 от покрасок легкоудаляемых</t>
  </si>
  <si>
    <t>ТЕРр64-60-4</t>
  </si>
  <si>
    <t>Расчистка лепных эмблем портальных площадью до 0,5 м2 от покрасок Расчистка лепных эмблем портальных площадью до 0,5 м2 от покрасок трудноудаляемых</t>
  </si>
  <si>
    <t>ТЕРр64-60-5</t>
  </si>
  <si>
    <t>Ремонт лепных эмблем портальных площадью до 0,5 м2 с догипсовкой и расчисткой от покрасок Ремонт лепных эмблем портальных площадью до 0,5 м2 с догипсовкой и расчисткой от покрасок легкоудаляемых</t>
  </si>
  <si>
    <t>ТЕРр64-60-6</t>
  </si>
  <si>
    <t>Ремонт лепных эмблем портальных площадью до 0,5 м2 с догипсовкой и расчисткой от покрасок Ремонт лепных эмблем портальных площадью до 0,5 м2 с догипсовкой и расчисткой от покрасок трудноудаляемых</t>
  </si>
  <si>
    <t>ТЕРр64-60-7</t>
  </si>
  <si>
    <t>Ремонт лепных эмблем портальных площадью до 0,5 м2 с догипсовкой и расчисткой от покрасок Реставрация лепных эмблем портальных площадью до 0,5 м2 под модель</t>
  </si>
  <si>
    <t>Раздел 61. Эмблемы портальные площадью до 0,75 м2</t>
  </si>
  <si>
    <t>ТЕРр64-61-1</t>
  </si>
  <si>
    <t>Смена лепных эмблем портальных площадью до 0,75 м2 Смена лепных эмблем портальных площадью до 0,75 м2 цементных</t>
  </si>
  <si>
    <t>ТЕРр64-61-2</t>
  </si>
  <si>
    <t>Смена лепных эмблем портальных площадью до 0,75 м2 Смена лепных эмблем портальных площадью до 0,75 м2 гипсовых</t>
  </si>
  <si>
    <t>ТЕРр64-61-3</t>
  </si>
  <si>
    <t>Расчистка лепных эмблем портальных площадью до 0,75 м2 от покрасок Расчистка лепных эмблем портальных площадью до 0,75 м2 от покрасок легкоудаляемых</t>
  </si>
  <si>
    <t>ТЕРр64-61-4</t>
  </si>
  <si>
    <t>Расчистка лепных эмблем портальных площадью до 0,75 м2 от покрасок Расчистка лепных эмблем портальных площадью до 0,75 м2 от покрасок трудноудаляемых</t>
  </si>
  <si>
    <t>ТЕРр64-61-5</t>
  </si>
  <si>
    <t>Ремонт лепных эмблем портальных площадью до 0,75 м2 с догипсовкой и расчисткой от покрасок Ремонт лепных эмблем портальных площадью до 0,75 м2 с догипсовкой и расчисткой от покрасок легкоудаляемых</t>
  </si>
  <si>
    <t>ТЕРр64-61-6</t>
  </si>
  <si>
    <t>Ремонт лепных эмблем портальных площадью до 0,75 м2 с догипсовкой и расчисткой от покрасок Ремонт лепных эмблем портальных площадью до 0,75 м2 с догипсовкой и расчисткой от покрасок трудноудаляемых</t>
  </si>
  <si>
    <t>ТЕРр64-61-7</t>
  </si>
  <si>
    <t>Ремонт лепных эмблем портальных площадью до 0,75 м2 с догипсовкой и расчисткой от покрасок Реставрация лепных эмблем портальных площадью до 0,75 м2 под модель</t>
  </si>
  <si>
    <t>Раздел 62. Эмблемы портальные площадью до 1,0 м2</t>
  </si>
  <si>
    <t>ТЕРр64-62-1</t>
  </si>
  <si>
    <t>Смена лепных эмблем портальных площадью до 1,0 м2 Смена лепных эмблем портальных площадью до 1,0 м2 цементных</t>
  </si>
  <si>
    <t>ТЕРр64-62-2</t>
  </si>
  <si>
    <t>Смена лепных эмблем портальных площадью до 1,0 м2 Смена лепных эмблем портальных площадью до 1,0 м2 гипсовых</t>
  </si>
  <si>
    <t>ТЕРр64-62-3</t>
  </si>
  <si>
    <t>Расчистка лепных эмблем портальных площадью до 1,0 м2 от покрасок Расчистка лепных эмблем портальных площадью до 1,0 м2 от покрасок легкоудаляемых</t>
  </si>
  <si>
    <t>ТЕРр64-62-4</t>
  </si>
  <si>
    <t>Расчистка лепных эмблем портальных площадью до 1,0 м2 от покрасок Расчистка лепных эмблем портальных площадью до 1,0 м2 от покрасок трудноудаляемых</t>
  </si>
  <si>
    <t>ТЕРр64-62-5</t>
  </si>
  <si>
    <t>Ремонт лепных эмблем портальных площадью до 1,0 м2 с догипсовкой и расчисткой от покрасок Ремонт лепных эмблем портальных площадью до 1,0 м2 с догипсовкой и расчисткой от покрасок легкоудаляемых</t>
  </si>
  <si>
    <t>ТЕРр64-62-6</t>
  </si>
  <si>
    <t>Ремонт лепных эмблем портальных площадью до 1,0 м2 с догипсовкой и расчисткой от покрасок Ремонт лепных эмблем портальных площадью до 1,0 м2 с догипсовкой и расчисткой от покрасок трудноудаляемых</t>
  </si>
  <si>
    <t>ТЕРр64-62-7</t>
  </si>
  <si>
    <t>Ремонт лепных эмблем портальных площадью до 1,0 м2 с догипсовкой и расчисткой от покрасок Реставрация лепных эмблем портальных площадью до 1,0 м2 под модель</t>
  </si>
  <si>
    <t>ТЕРр-2001-65 Внутренние санитарно-технические работы</t>
  </si>
  <si>
    <t>Раздел 1. Подраздел 65.1. ВОДОПРОВОД И КАНАЛИЗАЦИЯ</t>
  </si>
  <si>
    <t>Разборка трубопроводов из водогазопроводных труб</t>
  </si>
  <si>
    <t>ТЕРр65-1-1</t>
  </si>
  <si>
    <t>Разборка трубопроводов из водогазопроводных труб диаметром Разборка трубопроводов из водогазопроводных труб диаметром до 32 мм</t>
  </si>
  <si>
    <t>ТЕРр65-1-2</t>
  </si>
  <si>
    <t>Разборка трубопроводов из водогазопроводных труб диаметром Разборка трубопроводов из водогазопроводных труб диаметром до 63 мм</t>
  </si>
  <si>
    <t>ТЕРр65-1-3</t>
  </si>
  <si>
    <t>Разборка трубопроводов из водогазопроводных труб диаметром Разборка трубопроводов из водогазопроводных труб диаметром до 100 мм</t>
  </si>
  <si>
    <t>Разборка трубопроводов из чугунных канализационных труб</t>
  </si>
  <si>
    <t>ТЕРр65-2-1</t>
  </si>
  <si>
    <t>Разборка трубопроводов из чугунных канализационных труб диаметром Разборка трубопроводов из чугунных канализационных труб диаметром 50 мм</t>
  </si>
  <si>
    <t>ТЕРр65-2-2</t>
  </si>
  <si>
    <t>Разборка трубопроводов из чугунных канализационных труб диаметром Разборка трубопроводов из чугунных канализационных труб диаметром 100 мм</t>
  </si>
  <si>
    <t>ТЕРр65-2-3</t>
  </si>
  <si>
    <t>Разборка трубопроводов из чугунных канализационных труб диаметром Разборка трубопроводов из чугунных канализационных труб диаметром 150 мм</t>
  </si>
  <si>
    <t>Снятие арматуры</t>
  </si>
  <si>
    <t>ТЕРр65-3-1</t>
  </si>
  <si>
    <t>Снятие кранов водоразборных или туалетных</t>
  </si>
  <si>
    <t>ТЕРр65-3-2</t>
  </si>
  <si>
    <t>Снятие клапанов фланцевых Снятие клапанов фланцевых приемных диаметром до 50 мм</t>
  </si>
  <si>
    <t>ТЕРр65-3-3</t>
  </si>
  <si>
    <t>Снятие клапанов фланцевых Снятие клапанов фланцевых приемных диаметром до 100 мм</t>
  </si>
  <si>
    <t>ТЕРр65-3-4</t>
  </si>
  <si>
    <t>Снятие клапанов фланцевых Снятие клапанов фланцевых обратных диаметром до 50 мм</t>
  </si>
  <si>
    <t>ТЕРр65-3-5</t>
  </si>
  <si>
    <t>Снятие клапанов фланцевых Снятие клапанов фланцевых обратных диаметром до 100 мм</t>
  </si>
  <si>
    <t>ТЕРр65-3-6</t>
  </si>
  <si>
    <t>Снятие смесителя Снятие смесителя с душевой сеткой</t>
  </si>
  <si>
    <t>ТЕРр65-3-7</t>
  </si>
  <si>
    <t>Снятие смесителя Снятие смесителя без душевой сетки</t>
  </si>
  <si>
    <t>ТЕРр65-3-8</t>
  </si>
  <si>
    <t>Снятие водомеров диаметром Снятие водомеров диаметром до 50 мм</t>
  </si>
  <si>
    <t>ТЕРр65-3-9</t>
  </si>
  <si>
    <t>Снятие водомеров диаметром Снятие водомеров диаметром до 100 мм</t>
  </si>
  <si>
    <t>ТЕРр65-3-10</t>
  </si>
  <si>
    <t>Снятие колонок Снятие колонок водоразборных</t>
  </si>
  <si>
    <t>ТЕРр65-3-11</t>
  </si>
  <si>
    <t>Снятие колонок Снятие колонок водогрейных</t>
  </si>
  <si>
    <t>ТЕРр65-3-12</t>
  </si>
  <si>
    <t>Снятие колонок Снятие пожарных гидрантов</t>
  </si>
  <si>
    <t>ТЕРр65-3-13</t>
  </si>
  <si>
    <t>Снятие задвижек диаметром Снятие задвижек диаметром до 100 мм</t>
  </si>
  <si>
    <t>ТЕРр65-3-14</t>
  </si>
  <si>
    <t>Снятие задвижек диаметром Снятие задвижек диаметром до 200 мм</t>
  </si>
  <si>
    <t>ТЕРр65-3-15</t>
  </si>
  <si>
    <t>Снятие вантузов воздушных Снятие вантузов воздушных одинарных диаметром 50 мм</t>
  </si>
  <si>
    <t>ТЕРр65-3-16</t>
  </si>
  <si>
    <t>Снятие вантузов воздушных Снятие вантузов воздушных двойных диаметром 50 мм</t>
  </si>
  <si>
    <t>ТЕРр65-3-17</t>
  </si>
  <si>
    <t>Снятие водомерных узлов массой Снятие водомерных узлов массой до 100 кг</t>
  </si>
  <si>
    <t>ТЕРр65-3-18</t>
  </si>
  <si>
    <t>Снятие водомерных узлов массой Снятие водомерных узлов массой до 200 кг</t>
  </si>
  <si>
    <t>Демонтаж санитарно-технических приборов</t>
  </si>
  <si>
    <t>ТЕРр65-4-1</t>
  </si>
  <si>
    <t>Демонтаж Демонтаж умывальников и раковин</t>
  </si>
  <si>
    <t>ТЕРр65-4-2</t>
  </si>
  <si>
    <t>Демонтаж Демонтаж унитазов и писсуаров</t>
  </si>
  <si>
    <t>ТЕРр65-4-3</t>
  </si>
  <si>
    <t>Демонтаж Демонтаж моек</t>
  </si>
  <si>
    <t>ТЕРр65-4-4</t>
  </si>
  <si>
    <t>Демонтаж Демонтаж ванн</t>
  </si>
  <si>
    <t>ТЕРр65-4-5</t>
  </si>
  <si>
    <t>Демонтаж Демонтаж смывных труб</t>
  </si>
  <si>
    <t>ТЕРр65-4-6</t>
  </si>
  <si>
    <t>Демонтаж Демонтаж сидений к унитазам</t>
  </si>
  <si>
    <t>ТЕРр65-4-7</t>
  </si>
  <si>
    <t>Демонтаж Демонтаж сифонов</t>
  </si>
  <si>
    <t>ТЕРр65-4-8</t>
  </si>
  <si>
    <t>Демонтаж Демонтаж смывных бачков чугунных или фаянсовых на стене</t>
  </si>
  <si>
    <t>ТЕРр65-4-9</t>
  </si>
  <si>
    <t>Демонтаж Демонтаж смывных бачков пластмассовых на стене</t>
  </si>
  <si>
    <t>ТЕРр65-4-10</t>
  </si>
  <si>
    <t>Демонтаж Демонтаж смывных бачков фаянсовых на унитазе</t>
  </si>
  <si>
    <t>ТЕРр65-4-11</t>
  </si>
  <si>
    <t>Демонтаж Демонтаж биде</t>
  </si>
  <si>
    <t>Смена арматуры</t>
  </si>
  <si>
    <t>ТЕРр65-5-1</t>
  </si>
  <si>
    <t>Смена вентилей и клапанов обратных муфтовых диаметром Смена вентилей и клапанов обратных муфтовых диаметром до 20 мм</t>
  </si>
  <si>
    <t>ТЕРр65-5-2</t>
  </si>
  <si>
    <t>Смена вентилей и клапанов обратных муфтовых диаметром Смена вентилей и клапанов обратных муфтовых диаметром до 32 мм</t>
  </si>
  <si>
    <t>ТЕРр65-5-3</t>
  </si>
  <si>
    <t>Смена вентилей и клапанов обратных муфтовых диаметром Смена вентилей и клапанов обратных муфтовых диаметром до 50 мм</t>
  </si>
  <si>
    <t>ТЕРр65-5-4</t>
  </si>
  <si>
    <t>Смена кранов Смена кранов писсуарных</t>
  </si>
  <si>
    <t>ТЕРр65-5-5</t>
  </si>
  <si>
    <t>Смена кранов Смена кранов водоразборных и туалетных</t>
  </si>
  <si>
    <t>ТЕРр65-5-6</t>
  </si>
  <si>
    <t>Смена смесителей Смена смесителей с душевой сеткой</t>
  </si>
  <si>
    <t>ТЕРр65-5-7</t>
  </si>
  <si>
    <t>Смена смесителей Смена смесителей без душевой сетки</t>
  </si>
  <si>
    <t>ТЕРр65-5-8</t>
  </si>
  <si>
    <t>Смена задвижек диаметром Смена задвижек диаметром 50 мм</t>
  </si>
  <si>
    <t>ТЕРр65-5-9</t>
  </si>
  <si>
    <t>Смена задвижек диаметром Смена задвижек диаметром 100 мм</t>
  </si>
  <si>
    <t>ТЕРр65-5-10</t>
  </si>
  <si>
    <t>Смена задвижек диаметром Смена задвижек диаметром 150 мм</t>
  </si>
  <si>
    <t>Смена санитарно-технических приборов</t>
  </si>
  <si>
    <t>ТЕРр65-6-1</t>
  </si>
  <si>
    <t>Смена Смена трапов диаметром до 50 мм</t>
  </si>
  <si>
    <t>ТЕРр65-6-2</t>
  </si>
  <si>
    <t>Смена Смена трапов диаметром до 100 мм</t>
  </si>
  <si>
    <t>ТЕРр65-6-3</t>
  </si>
  <si>
    <t>Смена Смена сифонов чугунных</t>
  </si>
  <si>
    <t>ТЕРр65-6-4</t>
  </si>
  <si>
    <t>Смена Смена писсуаров</t>
  </si>
  <si>
    <t>ТЕРр65-6-5</t>
  </si>
  <si>
    <t>Смена Смена сидений к унитазам</t>
  </si>
  <si>
    <t>ТЕРр65-6-6</t>
  </si>
  <si>
    <t>Смена Смена манжетов резиновых к унитазам</t>
  </si>
  <si>
    <t>ТЕРр65-6-7</t>
  </si>
  <si>
    <t>Смена Смена смывных труб с резиновыми манжетами</t>
  </si>
  <si>
    <t>ТЕРр65-6-8</t>
  </si>
  <si>
    <t>Смена Смена выпусков к умывальникам и мойкам</t>
  </si>
  <si>
    <t>ТЕРр65-6-9</t>
  </si>
  <si>
    <t>Смена Смена смывных бачков</t>
  </si>
  <si>
    <t>ТЕРр65-6-10</t>
  </si>
  <si>
    <t>Смена Смена гибких подводок</t>
  </si>
  <si>
    <t>ТЕРр65-6-11</t>
  </si>
  <si>
    <t>Смена Смена смывных кранов</t>
  </si>
  <si>
    <t>ТЕРр65-6-12</t>
  </si>
  <si>
    <t>Смена Смена унитазов типа «Компакт»</t>
  </si>
  <si>
    <t>ТЕРр65-6-13</t>
  </si>
  <si>
    <t>Смена Смена чаш «Генуя»</t>
  </si>
  <si>
    <t>ТЕРр65-6-14</t>
  </si>
  <si>
    <t>Смена Смена унитазов</t>
  </si>
  <si>
    <t>ТЕРр65-6-15</t>
  </si>
  <si>
    <t>Смена Смена моек на одно отделение</t>
  </si>
  <si>
    <t>ТЕРр65-6-16</t>
  </si>
  <si>
    <t>Смена Смена моек на два отделения</t>
  </si>
  <si>
    <t>ТЕРр65-6-17</t>
  </si>
  <si>
    <t>Смена Смена ванн чугунных</t>
  </si>
  <si>
    <t>ТЕРр65-6-18</t>
  </si>
  <si>
    <t>Смена Смена ванн стальных</t>
  </si>
  <si>
    <t>ТЕРр65-6-19</t>
  </si>
  <si>
    <t>Смена Смена раковин</t>
  </si>
  <si>
    <t>ТЕРр65-6-20</t>
  </si>
  <si>
    <t>Смена Смена полотенцесушителей</t>
  </si>
  <si>
    <t>ТЕРр65-6-21</t>
  </si>
  <si>
    <t>Смена Смена водомеров диаметром до 65 мм</t>
  </si>
  <si>
    <t>ТЕРр65-6-22</t>
  </si>
  <si>
    <t>Смена Смена водомеров диаметром до 100 мм</t>
  </si>
  <si>
    <t>ТЕРр65-6-23</t>
  </si>
  <si>
    <t>Смена Смена водосточных воронок</t>
  </si>
  <si>
    <t>ТЕРр65-6-24</t>
  </si>
  <si>
    <t>Смена Смена умывальников</t>
  </si>
  <si>
    <t>ТЕРр65-6-25</t>
  </si>
  <si>
    <t>Смена Смена шарового крана смывного бачка</t>
  </si>
  <si>
    <t>ТЕРр65-6-26</t>
  </si>
  <si>
    <t>Смена Регулировка смывного бачка</t>
  </si>
  <si>
    <t>Смена внутренних трубопроводов из чугунных канализационных труб</t>
  </si>
  <si>
    <t>ТЕРр65-7-1</t>
  </si>
  <si>
    <t>Смена внутренних трубопроводов из чугунных канализационных труб диаметром Смена внутренних трубопроводов из чугунных канализационных труб диаметром до 50 мм</t>
  </si>
  <si>
    <t>ТЕРр65-7-2</t>
  </si>
  <si>
    <t>Смена внутренних трубопроводов из чугунных канализационных труб диаметром Смена внутренних трубопроводов из чугунных канализационных труб диаметром до 100 мм</t>
  </si>
  <si>
    <t>ТЕРр65-7-3</t>
  </si>
  <si>
    <t>Смена внутренних трубопроводов из чугунных канализационных труб диаметром Смена внутренних трубопроводов из чугунных канализационных труб диаметром до 150 мм</t>
  </si>
  <si>
    <t>Смена трубопроводов из полиэтиленовых канализационных труб</t>
  </si>
  <si>
    <t>ТЕРр65-8-1</t>
  </si>
  <si>
    <t>Смена полиэтиленовых канализационных труб диаметром Смена полиэтиленовых канализационных труб диаметром до 50 мм</t>
  </si>
  <si>
    <t>ТЕРр65-8-2</t>
  </si>
  <si>
    <t>Смена полиэтиленовых канализационных труб диаметром Смена полиэтиленовых канализационных труб диаметром до 100 мм</t>
  </si>
  <si>
    <t>Смена внутренних трубопроводов из стальных труб; замена внутренних трубопроводов из стальных труб на многослойные металл-полимерные трубы</t>
  </si>
  <si>
    <t>ТЕРр65-9-1</t>
  </si>
  <si>
    <t>Смена внутренних трубопроводов из стальных труб диаметром Смена внутренних трубопроводов из стальных труб диаметром до 15 мм</t>
  </si>
  <si>
    <t>ТЕРр65-9-2</t>
  </si>
  <si>
    <t>Смена внутренних трубопроводов из стальных труб диаметром Смена внутренних трубопроводов из стальных труб диаметром до 20 мм</t>
  </si>
  <si>
    <t>ТЕРр65-9-3</t>
  </si>
  <si>
    <t>Смена внутренних трубопроводов из стальных труб диаметром Смена внутренних трубопроводов из стальных труб диаметром до 25 мм</t>
  </si>
  <si>
    <t>ТЕРр65-9-4</t>
  </si>
  <si>
    <t>Смена внутренних трубопроводов из стальных труб диаметром Смена внутренних трубопроводов из стальных труб диаметром до 32 мм</t>
  </si>
  <si>
    <t>ТЕРр65-9-5</t>
  </si>
  <si>
    <t>Смена внутренних трубопроводов из стальных труб диаметром Смена внутренних трубопроводов из стальных труб диаметром до 40 мм</t>
  </si>
  <si>
    <t>ТЕРр65-9-6</t>
  </si>
  <si>
    <t>Смена внутренних трубопроводов из стальных труб диаметром Смена внутренних трубопроводов из стальных труб диаметром до 50 мм</t>
  </si>
  <si>
    <t>ТЕРр65-9-7</t>
  </si>
  <si>
    <t>Смена внутренних трубопроводов из стальных труб диаметром Смена внутренних трубопроводов из стальных труб диаметром до 65 мм</t>
  </si>
  <si>
    <t>ТЕРр65-9-8</t>
  </si>
  <si>
    <t>Смена внутренних трубопроводов из стальных труб диаметром Смена внутренних трубопроводов из стальных труб диаметром до 80 мм</t>
  </si>
  <si>
    <t>ТЕРр65-9-9</t>
  </si>
  <si>
    <t>Смена внутренних трубопроводов из стальных труб диаметром Смена внутренних трубопроводов из стальных труб диаметром до 100 мм</t>
  </si>
  <si>
    <t>ТЕРр65-9-10</t>
  </si>
  <si>
    <t>Замена внутренних трубопроводов водоснабжения из стальных труб на многослойные металл-полимерные трубы диаметром Замена внутренних трубопроводов водоснабжения из стальных труб на многослойные металл-полимерные трубы диаметром до 15 мм</t>
  </si>
  <si>
    <t>ТЕРр65-9-11</t>
  </si>
  <si>
    <t>Замена внутренних трубопроводов водоснабжения из стальных труб на многослойные металл-полимерные трубы диаметром Замена внутренних трубопроводов водоснабжения из стальных труб на многослойные металл-полимерные трубы диаметром до 20 мм</t>
  </si>
  <si>
    <t>ТЕРр65-9-12</t>
  </si>
  <si>
    <t>Замена внутренних трубопроводов водоснабжения из стальных труб на многослойные металл-полимерные трубы диаметром Замена внутренних трубопроводов водоснабжения из стальных труб на многослойные металл-полимерные трубы диаметром до 25 мм</t>
  </si>
  <si>
    <t>ТЕРр65-9-13</t>
  </si>
  <si>
    <t>Замена внутренних трубопроводов водоснабжения из стальных труб в типовых сантехкабинах на многослойные металл-полимерные трубы диаметром Замена внутренних трубопроводов водоснабжения из стальных труб в типовых сантехкабинах на многослойные металл-полимерные трубы диаметром до 15 мм</t>
  </si>
  <si>
    <t>ТЕРр65-9-14</t>
  </si>
  <si>
    <t>Замена внутренних трубопроводов водоснабжения из стальных труб в типовых сантехкабинах на многослойные металл-полимерные трубы диаметром Замена внутренних трубопроводов водоснабжения из стальных труб в типовых сантехкабинах на многослойные металл-полимерные трубы диаметром до 20 мм</t>
  </si>
  <si>
    <t>ТЕРр65-9-15</t>
  </si>
  <si>
    <t>Замена внутренних трубопроводов водоснабжения из стальных труб в типовых сантехкабинах на многослойные металл-полимерные трубы диаметром Замена внутренних трубопроводов водоснабжения из стальных труб в типовых сантехкабинах на многослойные металл-полимерные трубы диаметром до 25 мм</t>
  </si>
  <si>
    <t>Прочистка канализационной сети</t>
  </si>
  <si>
    <t>ТЕРр65-10-1</t>
  </si>
  <si>
    <t>Очистка канализационной сети Очистка канализационной сети внутренней</t>
  </si>
  <si>
    <t>ТЕРр65-10-2</t>
  </si>
  <si>
    <t>Очистка канализационной сети Очистка канализационной сети дворовой</t>
  </si>
  <si>
    <t>Ремонт бетонных лотков в колодцах</t>
  </si>
  <si>
    <t>ТЕРр65-11-1</t>
  </si>
  <si>
    <t>Прочистка труб внутренней канализации диаметром 50-150 мм установкой R 600 для прочистки труб фирмы «ROTHENBERGER»</t>
  </si>
  <si>
    <t>ТЕРр65-70-1</t>
  </si>
  <si>
    <t>Прочистка труб внутренней канализации диаметром 50-150 мм установкой R 600 для прочистки труб фирмы «ROTHENBERGER» Прочистка труб внутренней канализации диаметром 50-150 мм установкой R 600 для прочистки труб фирмы «ROTHENBERGER» простого засора</t>
  </si>
  <si>
    <t>ТЕРр65-70-2</t>
  </si>
  <si>
    <t>Прочистка труб внутренней канализации диаметром 50-150 мм установкой R 600 для прочистки труб фирмы «ROTHENBERGER» Прочистка труб внутренней канализации диаметром 50-150 мм установкой R 600 для прочистки труб фирмы «ROTHENBERGER» сложного засора</t>
  </si>
  <si>
    <t>ТЕРр65-70-3</t>
  </si>
  <si>
    <t>Прочистка труб внутренней канализации диаметром 50-150 мм установкой R 600 для прочистки труб фирмы «ROTHENBERGER» Прочистка труб внутренней канализации диаметром 50-150 мм установкой R 600 для прочистки труб фирмы «ROTHENBERGER» при узких или изогнутых трубах</t>
  </si>
  <si>
    <t>Раздел 2. Подраздел 65.2. ЦЕНТРАЛЬНОЕ ОТОПЛЕНИЕ</t>
  </si>
  <si>
    <t>Демонтаж расширительных и конденсационных баков</t>
  </si>
  <si>
    <t>ТЕРр65-12-1</t>
  </si>
  <si>
    <t>Демонтаж расширительных и конденсационных баков емкостью Демонтаж расширительных и конденсационных баков емкостью до 0,9 м3</t>
  </si>
  <si>
    <t>ТЕРр65-12-2</t>
  </si>
  <si>
    <t>Демонтаж расширительных и конденсационных баков емкостью Демонтаж расширительных и конденсационных баков емкостью до 2,0 м3</t>
  </si>
  <si>
    <t>ТЕРр65-12-3</t>
  </si>
  <si>
    <t>Демонтаж расширительных и конденсационных баков емкостью Демонтаж расширительных и конденсационных баков емкостью более 2,0 м3</t>
  </si>
  <si>
    <t>Демонтаж воздухосборников и грязевиков</t>
  </si>
  <si>
    <t>ТЕРр65-13-1</t>
  </si>
  <si>
    <t>Демонтаж Демонтаж воздухосборников</t>
  </si>
  <si>
    <t>ТЕРр65-13-2</t>
  </si>
  <si>
    <t>Демонтаж Демонтаж грязевиков</t>
  </si>
  <si>
    <t>Разборка трубопроводов из водогазопроводных труб в зданиях и сооружениях</t>
  </si>
  <si>
    <t>ТЕРр65-14-1</t>
  </si>
  <si>
    <t>Разборка трубопроводов из водогазопроводных труб в зданиях и сооружениях Разборка трубопроводов из водогазопроводных труб в зданиях и сооружениях на резьбе диаметром до 32 мм</t>
  </si>
  <si>
    <t>ТЕРр65-14-2</t>
  </si>
  <si>
    <t>Разборка трубопроводов из водогазопроводных труб в зданиях и сооружениях Разборка трубопроводов из водогазопроводных труб в зданиях и сооружениях на резьбе диаметром до 50 мм</t>
  </si>
  <si>
    <t>ТЕРр65-14-3</t>
  </si>
  <si>
    <t>Разборка трубопроводов из водогазопроводных труб в зданиях и сооружениях Разборка трубопроводов из водогазопроводных труб в зданиях и сооружениях на сварке диаметром до 50 мм</t>
  </si>
  <si>
    <t>ТЕРр65-14-4</t>
  </si>
  <si>
    <t>Разборка трубопроводов из водогазопроводных труб в зданиях и сооружениях Разборка трубопроводов из водогазопроводных труб в зданиях и сооружениях на сварке диаметром до 100 мм</t>
  </si>
  <si>
    <t>ТЕРр65-14-5</t>
  </si>
  <si>
    <t>Разборка трубопроводов из водогазопроводных труб в зданиях и сооружениях Разборка трубопроводов из водогазопроводных труб в зданиях и сооружениях на сварке диаметром до 150 мм</t>
  </si>
  <si>
    <t>Смена отдельных участков трубопроводов с заготовкой труб в построечных условиях; замена трубопроводов отопления из стальных труб на трубопроводы из многослойных металлополимерных труб</t>
  </si>
  <si>
    <t>ТЕРр65-15-1</t>
  </si>
  <si>
    <t>Смена отдельных участков трубопроводов с заготовкой труб в построечных условиях диаметром Смена отдельных участков трубопроводов с заготовкой труб в построечных условиях диаметром до 20 мм</t>
  </si>
  <si>
    <t>ТЕРр65-15-2</t>
  </si>
  <si>
    <t>Смена отдельных участков трубопроводов с заготовкой труб в построечных условиях диаметром Смена отдельных участков трубопроводов с заготовкой труб в построечных условиях диаметром до 32 мм</t>
  </si>
  <si>
    <t>ТЕРр65-15-3</t>
  </si>
  <si>
    <t>Смена отдельных участков трубопроводов с заготовкой труб в построечных условиях диаметром Смена отдельных участков трубопроводов с заготовкой труб в построечных условиях диаметром до 50 мм</t>
  </si>
  <si>
    <t>ТЕРр65-15-4</t>
  </si>
  <si>
    <t>Смена отдельных участков трубопроводов с заготовкой труб в построечных условиях диаметром Смена отдельных участков трубопроводов с заготовкой труб в построечных условиях диаметром до 80 мм</t>
  </si>
  <si>
    <t>ТЕРр65-15-5</t>
  </si>
  <si>
    <t>Замена трубопроводов отопления из стальных труб на трубопроводы из многослойных металлополимерных труб Замена трубопроводов отопления из стальных труб на трубопроводы из многослойных металлополимерных труб при стояковой системе отопления диаметром до 15 мм</t>
  </si>
  <si>
    <t>ТЕРр65-15-6</t>
  </si>
  <si>
    <t>Замена трубопроводов отопления из стальных труб на трубопроводы из многослойных металлополимерных труб Замена трубопроводов отопления из стальных труб на трубопроводы из многослойных металлополимерных труб при стояковой системе отопления диаметром до 20 мм</t>
  </si>
  <si>
    <t>ТЕРр65-15-7</t>
  </si>
  <si>
    <t>Замена трубопроводов отопления из стальных труб на трубопроводы из многослойных металлополимерных труб Замена трубопроводов отопления из стальных труб на трубопроводы из многослойных металлополимерных труб при стояковой системе отопления диаметром до 25 мм</t>
  </si>
  <si>
    <t>ТЕРр65-15-8</t>
  </si>
  <si>
    <t>Замена трубопроводов отопления из стальных труб на трубопроводы из многослойных металлополимерных труб 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15 мм</t>
  </si>
  <si>
    <t>ТЕРр65-15-9</t>
  </si>
  <si>
    <t>Замена трубопроводов отопления из стальных труб на трубопроводы из многослойных металлополимерных труб 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20 мм</t>
  </si>
  <si>
    <t>ТЕРр65-15-10</t>
  </si>
  <si>
    <t>Замена трубопроводов отопления из стальных труб на трубопроводы из многослойных металлополимерных труб 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25 мм</t>
  </si>
  <si>
    <t>Смена сгонов у трубопроводов</t>
  </si>
  <si>
    <t>ТЕРр65-16-1</t>
  </si>
  <si>
    <t>Смена сгонов у трубопроводов диаметром Смена сгонов у трубопроводов диаметром до 20 мм</t>
  </si>
  <si>
    <t>ТЕРр65-16-2</t>
  </si>
  <si>
    <t>Смена сгонов у трубопроводов диаметром Смена сгонов у трубопроводов диаметром до 32 мм</t>
  </si>
  <si>
    <t>ТЕРр65-16-3</t>
  </si>
  <si>
    <t>Смена сгонов у трубопроводов диаметром Смена сгонов у трубопроводов диаметром до 50 мм</t>
  </si>
  <si>
    <t>Установка заглушек</t>
  </si>
  <si>
    <t>ТЕРр65-17-1</t>
  </si>
  <si>
    <t>Установка заглушек диаметром трубопроводов Установка заглушек диаметром трубопроводов до 100 мм</t>
  </si>
  <si>
    <t>ТЕРр65-17-2</t>
  </si>
  <si>
    <t>Установка заглушек диаметром трубопроводов Установка заглушек диаметром трубопроводов до 150 мм</t>
  </si>
  <si>
    <t>ТЕРр65-17-3</t>
  </si>
  <si>
    <t>Установка заглушек диаметром трубопроводов Установка заглушек диаметром трубопроводов до 250 мм</t>
  </si>
  <si>
    <t>Ремонт арматуры</t>
  </si>
  <si>
    <t>ТЕРр65-18-1</t>
  </si>
  <si>
    <t>Ремонт задвижек диаметром Ремонт задвижек диаметром до 100 мм без снятия с места</t>
  </si>
  <si>
    <t>ТЕРр65-18-2</t>
  </si>
  <si>
    <t>Ремонт задвижек диаметром Ремонт задвижек диаметром до 100 мм со снятием с места</t>
  </si>
  <si>
    <t>ТЕРр65-18-3</t>
  </si>
  <si>
    <t>Ремонт задвижек диаметром Ремонт задвижек диаметром до 150 мм без снятия с места</t>
  </si>
  <si>
    <t>ТЕРр65-18-4</t>
  </si>
  <si>
    <t>Ремонт задвижек диаметром Ремонт задвижек диаметром до 150 мм со снятием с места</t>
  </si>
  <si>
    <t>ТЕРр65-18-5</t>
  </si>
  <si>
    <t>Ремонт задвижек диаметром Ремонт задвижек диаметром до 200 мм без снятия с места</t>
  </si>
  <si>
    <t>ТЕРр65-18-6</t>
  </si>
  <si>
    <t>Ремонт задвижек диаметром Ремонт задвижек диаметром до 200 мм со снятием с места</t>
  </si>
  <si>
    <t>ТЕРр65-18-7</t>
  </si>
  <si>
    <t>Ремонт предохранительных клапанов Ремонт предохранительных клапанов однорычажных</t>
  </si>
  <si>
    <t>ТЕРр65-18-8</t>
  </si>
  <si>
    <t>Ремонт предохранительных клапанов Ремонт предохранительных клапанов двухрычажных</t>
  </si>
  <si>
    <t>ТЕРр65-18-9</t>
  </si>
  <si>
    <t>Ремонт предохранительных клапанов Ремонт конденсатоотводчиков</t>
  </si>
  <si>
    <t>Демонтаж нагревательных приборов</t>
  </si>
  <si>
    <t>ТЕРр65-19-1</t>
  </si>
  <si>
    <t>Демонтаж Демонтаж радиаторов весом до 80 кг</t>
  </si>
  <si>
    <t>ТЕРр65-19-2</t>
  </si>
  <si>
    <t>Демонтаж Демонтаж радиаторов весом до 160 кг</t>
  </si>
  <si>
    <t>ТЕРр65-19-3</t>
  </si>
  <si>
    <t>Демонтаж Демонтаж радиаторов весом до 240 кг</t>
  </si>
  <si>
    <t>ТЕРр65-19-4</t>
  </si>
  <si>
    <t>Демонтаж Демонтаж ребристых труб</t>
  </si>
  <si>
    <t>ТЕРр65-19-5</t>
  </si>
  <si>
    <t>Демонтаж Демонтаж конвекторов</t>
  </si>
  <si>
    <t>ТЕРр65-19-6</t>
  </si>
  <si>
    <t>Демонтаж Демонтаж калориферов массой до 125 кг</t>
  </si>
  <si>
    <t>ТЕРр65-19-7</t>
  </si>
  <si>
    <t>Демонтаж Демонтаж калориферов массой до 250 кг</t>
  </si>
  <si>
    <t>Перегруппировка секций старых радиаторов</t>
  </si>
  <si>
    <t>ТЕРр65-20-1</t>
  </si>
  <si>
    <t>Перегруппировка секций старых радиаторов с отсоединением и обратным присоединением одной секции при весе радиатора Перегруппировка секций старых радиаторов с отсоединением и обратным присоединением одной секции при весе радиатора до 80 кг</t>
  </si>
  <si>
    <t>ТЕРр65-20-2</t>
  </si>
  <si>
    <t>Перегруппировка секций старых радиаторов с отсоединением и обратным присоединением одной секции при весе радиатора Перегруппировка секций старых радиаторов с отсоединением и обратным присоединением одной секции при весе радиатора до 160 кг</t>
  </si>
  <si>
    <t>ТЕРр65-20-3</t>
  </si>
  <si>
    <t>Перегруппировка секций старых радиаторов с отсоединением и обратным присоединением одной секции при весе радиатора Перегруппировка секций старых радиаторов с отсоединением и обратным присоединением одной секции при весе радиатора до 240 кг</t>
  </si>
  <si>
    <t>ТЕРр65-20-4</t>
  </si>
  <si>
    <t>Перегруппировка секций старых радиаторов с отсоединением и обратным присоединением одной секции при весе радиатора На каждую секцию сверх первой добавлять к расценкам 65-20-1, 65-20-2, 65-20-3</t>
  </si>
  <si>
    <t>Добавление или снятие секций радиаторов</t>
  </si>
  <si>
    <t>ТЕРр65-21-1</t>
  </si>
  <si>
    <t>Добавление секций радиаторов одной или двух Добавление секций радиаторов одной или двух крайних</t>
  </si>
  <si>
    <t>ТЕРр65-21-2</t>
  </si>
  <si>
    <t>Добавление секций радиаторов одной или двух Добавление секций радиаторов одной или двух средних</t>
  </si>
  <si>
    <t>ТЕРр65-21-3</t>
  </si>
  <si>
    <t>Снятие секций радиаторов одной или двух Снятие секций радиаторов одной или двух крайних</t>
  </si>
  <si>
    <t>ТЕРр65-21-4</t>
  </si>
  <si>
    <t>Снятие секций радиаторов одной или двух Снятие секций радиаторов одной или двух средних</t>
  </si>
  <si>
    <t>ТЕРр65-21-5</t>
  </si>
  <si>
    <t>При добавлении свыше двух секций на каждую последующую добавлять При добавлении свыше двух секций на каждую последующую добавлять к расценке 65-21-1</t>
  </si>
  <si>
    <t>ТЕРр65-21-6</t>
  </si>
  <si>
    <t>При добавлении свыше двух секций на каждую последующую добавлять При добавлении свыше двух секций на каждую последующую добавлять к расценке 65-21-2</t>
  </si>
  <si>
    <t>ТЕРр65-21-7</t>
  </si>
  <si>
    <t>При снятии свыше двух секций на каждую последующую добавлять При снятии свыше двух секций на каждую последующую добавлять к расценке 65-21-3</t>
  </si>
  <si>
    <t>ТЕРр65-21-8</t>
  </si>
  <si>
    <t>При снятии свыше двух секций на каждую последующую добавлять При снятии свыше двух секций на каждую последующую добавлять к расценке 65-21-4</t>
  </si>
  <si>
    <t>Прочистка и промывка отопительных приборов</t>
  </si>
  <si>
    <t>ТЕРр65-22-1</t>
  </si>
  <si>
    <t>Прочистка и промывка Прочистка и промывка радиаторов отопления весом до 80 кг внутри здания</t>
  </si>
  <si>
    <t>ТЕРр65-22-2</t>
  </si>
  <si>
    <t>Прочистка и промывка Прочистка и промывка радиаторов отопления весом до 160 кг внутри здания</t>
  </si>
  <si>
    <t>ТЕРр65-22-3</t>
  </si>
  <si>
    <t>Прочистка и промывка Прочистка и промывка радиаторов отопления весом до 240 кг внутри здания</t>
  </si>
  <si>
    <t>ТЕРр65-22-4</t>
  </si>
  <si>
    <t>Прочистка и промывка Прочистка и промывка ребристых труб внутри здания</t>
  </si>
  <si>
    <t>ТЕРр65-22-5</t>
  </si>
  <si>
    <t>Прочистка и промывка Прочистка и промывка радиаторов отопления весом до 80 кг вне здания</t>
  </si>
  <si>
    <t>ТЕРр65-22-6</t>
  </si>
  <si>
    <t>Прочистка и промывка Прочистка и промывка радиаторов отопления весом до 160 кг вне здания</t>
  </si>
  <si>
    <t>ТЕРр65-22-7</t>
  </si>
  <si>
    <t>Прочистка и промывка Прочистка и промывка радиаторов отопления весом до 240 кг вне здания</t>
  </si>
  <si>
    <t>ТЕРр65-22-8</t>
  </si>
  <si>
    <t>Прочистка и промывка Прочистка и промывка ребристых труб вне здания</t>
  </si>
  <si>
    <t>Слив и наполнение водой системы отопления</t>
  </si>
  <si>
    <t>ТЕРр65-23-1</t>
  </si>
  <si>
    <t>Слив и наполнение водой системы отопления Слив и наполнение водой системы отопления без осмотра системы</t>
  </si>
  <si>
    <t>ТЕРр65-23-2</t>
  </si>
  <si>
    <t>Слив и наполнение водой системы отопления Слив и наполнение водой системы отопления с осмотром системы</t>
  </si>
  <si>
    <t>ТЕРр65-23-3</t>
  </si>
  <si>
    <t>Слив и наполнение водой системы отопления Слив воды из системы</t>
  </si>
  <si>
    <t>ТЕРр65-23-4</t>
  </si>
  <si>
    <t>Слив и наполнение водой системы отопления Осмотр отремонтированных приборов отопления при наполнении системы водой</t>
  </si>
  <si>
    <t>Проверка на прогрев отопительных приборов с регулировкой</t>
  </si>
  <si>
    <t>ТЕРр65-24-1</t>
  </si>
  <si>
    <t>Смена кранов</t>
  </si>
  <si>
    <t>ТЕРр65-25-1</t>
  </si>
  <si>
    <t>Смена Смена воздушных кранов радиаторов</t>
  </si>
  <si>
    <t>ТЕРр65-25-2</t>
  </si>
  <si>
    <t>Смена Смена пробко-спускных кранов</t>
  </si>
  <si>
    <t>ТЕРр65-25-3</t>
  </si>
  <si>
    <t>Смена Смена кранов двойной регулировки</t>
  </si>
  <si>
    <t>Демонтаж распределительных гребенок</t>
  </si>
  <si>
    <t>ТЕРр65-26-1</t>
  </si>
  <si>
    <t>Демонтаж распределительных гребенок диаметром корпуса Демонтаж распределительных гребенок диаметром корпуса до 150 мм</t>
  </si>
  <si>
    <t>ТЕРр65-26-2</t>
  </si>
  <si>
    <t>Демонтаж распределительных гребенок диаметром корпуса Демонтаж распределительных гребенок диаметром корпуса до 200 мм</t>
  </si>
  <si>
    <t>ТЕРр65-26-3</t>
  </si>
  <si>
    <t>Демонтаж распределительных гребенок диаметром корпуса Демонтаж распределительных гребенок диаметром корпуса до 300 мм</t>
  </si>
  <si>
    <t>Демонтаж элеваторов и элеваторных узлов</t>
  </si>
  <si>
    <t>ТЕРр65-27-1</t>
  </si>
  <si>
    <t>Демонтаж элеваторов номер Демонтаж элеваторов номер 1-5</t>
  </si>
  <si>
    <t>ТЕРр65-27-2</t>
  </si>
  <si>
    <t>Демонтаж элеваторов номер Демонтаж элеваторов номер 6, 7</t>
  </si>
  <si>
    <t>ТЕРр65-27-3</t>
  </si>
  <si>
    <t>Демонтаж элеваторных узлов номер Демонтаж элеваторных узлов номер 1, 2</t>
  </si>
  <si>
    <t>ТЕРр65-27-4</t>
  </si>
  <si>
    <t>Демонтаж элеваторных узлов номер Демонтаж элеваторных узлов номер 3-5</t>
  </si>
  <si>
    <t>Комплекс работ по промывке отопительных приборов с применением пневмопистолета «Тайфун» (вне отопительного периода)</t>
  </si>
  <si>
    <t>ТЕРр65-71-1</t>
  </si>
  <si>
    <t>Комплекс работ по промывке отопительных приборов пневмопистолетом «Тайфун» (вне отопительного периода)</t>
  </si>
  <si>
    <t>Раздел 3. Подраздел 65.3. ВЕНТИЛЯЦИЯ</t>
  </si>
  <si>
    <t>Разборка вентиляционных коробов из плит</t>
  </si>
  <si>
    <t>ТЕРр65-28-1</t>
  </si>
  <si>
    <t>Разборка вентиляционных коробов из плит Разборка вентиляционных коробов из плит одинарных</t>
  </si>
  <si>
    <t>ТЕРр65-28-2</t>
  </si>
  <si>
    <t>Разборка вентиляционных коробов из плит Разборка вентиляционных коробов из плит двойных</t>
  </si>
  <si>
    <t>Разборка вентиляционных шахт</t>
  </si>
  <si>
    <t>ТЕРр65-29-1</t>
  </si>
  <si>
    <t>Разборка металлических воздуховодов</t>
  </si>
  <si>
    <t>ТЕРр65-30-1</t>
  </si>
  <si>
    <t>Разборка воздуховодов из листовой стали толщиной Разборка воздуховодов из листовой стали толщиной до 0,9 мм диаметром/периметром до 165 мм /540 мм</t>
  </si>
  <si>
    <t>ТЕРр65-30-2</t>
  </si>
  <si>
    <t>Разборка воздуховодов из листовой стали толщиной Разборка воздуховодов из листовой стали толщиной до 0,9 мм диаметром/периметром до 320 мм /1000 мм</t>
  </si>
  <si>
    <t>ТЕРр65-30-3</t>
  </si>
  <si>
    <t>Разборка воздуховодов из листовой стали толщиной Разборка воздуховодов из листовой стали толщиной до 0,9 мм диаметром/периметром до 495 мм /1550 мм</t>
  </si>
  <si>
    <t>ТЕРр65-30-4</t>
  </si>
  <si>
    <t>Разборка воздуховодов из листовой стали толщиной Разборка воздуховодов из листовой стали толщиной до 0,9 мм диаметром/периметром до 660 мм /2070 мм</t>
  </si>
  <si>
    <t>ТЕРр65-30-5</t>
  </si>
  <si>
    <t>Разборка воздуховодов из листовой стали толщиной Разборка воздуховодов из листовой стали толщиной до 0,9 мм диаметром/периметром до 885 мм /2780 мм</t>
  </si>
  <si>
    <t>ТЕРр65-30-6</t>
  </si>
  <si>
    <t>Разборка воздуховодов из листовой стали толщиной Разборка воздуховодов из листовой стали толщиной 1-2 мм диаметром/периметром до 165 мм /540 мм</t>
  </si>
  <si>
    <t>ТЕРр65-30-7</t>
  </si>
  <si>
    <t>Разборка воздуховодов из листовой стали толщиной Разборка воздуховодов из листовой стали толщиной 1-2 мм диаметром/периметром до 320 мм /1000 мм</t>
  </si>
  <si>
    <t>ТЕРр65-30-8</t>
  </si>
  <si>
    <t>Разборка воздуховодов из листовой стали толщиной Разборка воздуховодов из листовой стали толщиной 1-2 мм диаметром/периметром до 495 мм /1550 мм</t>
  </si>
  <si>
    <t>ТЕРр65-30-9</t>
  </si>
  <si>
    <t>Разборка воздуховодов из листовой стали толщиной Разборка воздуховодов из листовой стали толщиной 1-2 мм диаметром/периметром до 660 мм /2070 мм</t>
  </si>
  <si>
    <t>ТЕРр65-30-10</t>
  </si>
  <si>
    <t>Разборка воздуховодов из листовой стали толщиной Разборка воздуховодов из листовой стали толщиной 1-2 мм диаметром/периметром до 885 мм /2780 мм</t>
  </si>
  <si>
    <t>ТЕРр65-30-11</t>
  </si>
  <si>
    <t>Разборка воздуховодов из алюминия толщиной 1-2 мм диаметром/периметром Разборка воздуховодов из алюминия толщиной 1-2 мм диаметром/периметром до 165 мм /540 мм</t>
  </si>
  <si>
    <t>ТЕРр65-30-12</t>
  </si>
  <si>
    <t>Разборка воздуховодов из алюминия толщиной 1-2 мм диаметром/периметром Разборка воздуховодов из алюминия толщиной 1-2 мм диаметром/периметром до 320 мм /1000 мм</t>
  </si>
  <si>
    <t>ТЕРр65-30-13</t>
  </si>
  <si>
    <t>Разборка воздуховодов из алюминия толщиной 1-2 мм диаметром/периметром Разборка воздуховодов из алюминия толщиной 1-2 мм диаметром/периметром до 495 мм /1550 мм</t>
  </si>
  <si>
    <t>ТЕРр65-30-14</t>
  </si>
  <si>
    <t>Разборка воздуховодов из алюминия толщиной 1-2 мм диаметром/периметром Разборка воздуховодов из алюминия толщиной 1-2 мм диаметром/периметром до 660 мм /2070 мм</t>
  </si>
  <si>
    <t>ТЕРр65-30-15</t>
  </si>
  <si>
    <t>Разборка воздуховодов из алюминия толщиной 1-2 мм диаметром/периметром Разборка воздуховодов из алюминия толщиной 1-2 мм диаметром/периметром до 885 мм /2780 мм</t>
  </si>
  <si>
    <t>Демонтаж осевых вентиляторов</t>
  </si>
  <si>
    <t>ТЕРр65-31-1</t>
  </si>
  <si>
    <t>Демонтаж осевых вентиляторов весом Демонтаж осевых вентиляторов весом до 0,05 т</t>
  </si>
  <si>
    <t>ТЕРр65-31-2</t>
  </si>
  <si>
    <t>Демонтаж осевых вентиляторов весом Демонтаж осевых вентиляторов весом до 0,1 т</t>
  </si>
  <si>
    <t>Демонтаж центробежных вентиляторов</t>
  </si>
  <si>
    <t>ТЕРр65-32-1</t>
  </si>
  <si>
    <t>Демонтаж центробежных вентиляторов весом Демонтаж центробежных вентиляторов весом до 0,05 т</t>
  </si>
  <si>
    <t>ТЕРр65-32-2</t>
  </si>
  <si>
    <t>Демонтаж центробежных вентиляторов весом Демонтаж центробежных вентиляторов весом до 0,12 т</t>
  </si>
  <si>
    <t>ТЕРр65-32-3</t>
  </si>
  <si>
    <t>Демонтаж центробежных вентиляторов весом Демонтаж центробежных вентиляторов весом до 0,4 т</t>
  </si>
  <si>
    <t>ТЕРр65-32-4</t>
  </si>
  <si>
    <t>Демонтаж центробежных вентиляторов весом Демонтаж центробежных вентиляторов весом до 0,6 т</t>
  </si>
  <si>
    <t>ТЕРр65-32-5</t>
  </si>
  <si>
    <t>Демонтаж центробежных вентиляторов весом Демонтаж центробежных вентиляторов весом до 1,0 т</t>
  </si>
  <si>
    <t>Смена жалюзийных решеток</t>
  </si>
  <si>
    <t>ТЕРр65-33-1</t>
  </si>
  <si>
    <t>Ремонт вентиляционных коробов</t>
  </si>
  <si>
    <t>ТЕРр65-34-1</t>
  </si>
  <si>
    <t>Прочистка вентиляционных каналов</t>
  </si>
  <si>
    <t>ТЕРр65-35-1</t>
  </si>
  <si>
    <t>Раздел 4. Подраздел 65.4. ГАЗОСНАБЖЕНИЕ</t>
  </si>
  <si>
    <t>Снятие газовых приборов</t>
  </si>
  <si>
    <t>ТЕРр65-36-1</t>
  </si>
  <si>
    <t>Снятие бытовых газовых плит Снятие бытовых газовых плит с двумя конфорками</t>
  </si>
  <si>
    <t>ТЕРр65-36-2</t>
  </si>
  <si>
    <t>Снятие бытовых газовых плит Снятие бытовых газовых плит с четырьмя конфорками</t>
  </si>
  <si>
    <t>ТЕРр65-36-3</t>
  </si>
  <si>
    <t>Снятие Снятие колонок</t>
  </si>
  <si>
    <t>ТЕРр65-36-4</t>
  </si>
  <si>
    <t>Снятие Снятие счетчиков</t>
  </si>
  <si>
    <t>ТЕРр65-36-5</t>
  </si>
  <si>
    <t>Снятие Снятие водоподогревателей</t>
  </si>
  <si>
    <t>Снятие вытяжных труб у газовых приборов</t>
  </si>
  <si>
    <t>ТЕРр65-37-1</t>
  </si>
  <si>
    <t>Снятие вытяжных труб у газовых приборов Снятие вытяжных труб у газовых приборов без шибера</t>
  </si>
  <si>
    <t>ТЕРр65-37-2</t>
  </si>
  <si>
    <t>Снятие вытяжных труб у газовых приборов Снятие вытяжных труб у газовых приборов с шибером</t>
  </si>
  <si>
    <t>Раздел 5. Подраздел 65.5. РАЗНЫЕ РАБОТЫ</t>
  </si>
  <si>
    <t>Смена частей канализационного стояка над кровлей</t>
  </si>
  <si>
    <t>ТЕРр65-38-1</t>
  </si>
  <si>
    <t>Смена частей канализационного стояка над кровлей Смена частей канализационного стояка над кровлей патрубка</t>
  </si>
  <si>
    <t>ТЕРр65-38-2</t>
  </si>
  <si>
    <t>Смена частей канализационного стояка над кровлей Смена частей канализационного стояка над кровлей флюгарки</t>
  </si>
  <si>
    <t>ТЕРр-2001-66 Наружные инженерные сети</t>
  </si>
  <si>
    <t>Раздел 1. Подраздел 66.1. РЕКОНСТРУКЦИЯ И РЕМОНТ НАРУЖНЫХ ИНЖЕНЕРНЫХ СЕТЕЙ</t>
  </si>
  <si>
    <t>Разборка трубопроводов водоснабжения из чугунных труб</t>
  </si>
  <si>
    <t>ТЕРр66-1-1</t>
  </si>
  <si>
    <t>Разборка трубопроводов водоснабжения из чугунных труб диаметром Разборка трубопроводов водоснабжения из чугунных труб диаметром 50 мм</t>
  </si>
  <si>
    <t>ТЕРр66-1-2</t>
  </si>
  <si>
    <t>Разборка трубопроводов водоснабжения из чугунных труб диаметром Разборка трубопроводов водоснабжения из чугунных труб диаметром 100 мм</t>
  </si>
  <si>
    <t>ТЕРр66-1-3</t>
  </si>
  <si>
    <t>Разборка трубопроводов водоснабжения из чугунных труб диаметром Разборка трубопроводов водоснабжения из чугунных труб диаметром 150 мм</t>
  </si>
  <si>
    <t>ТЕРр66-1-4</t>
  </si>
  <si>
    <t>Разборка трубопроводов водоснабжения из чугунных труб диаметром Разборка трубопроводов водоснабжения из чугунных труб диаметром 200 мм</t>
  </si>
  <si>
    <t>ТЕРр66-1-5</t>
  </si>
  <si>
    <t>Разборка трубопроводов водоснабжения из чугунных труб диаметром Разборка трубопроводов водоснабжения из чугунных труб диаметром 250 мм</t>
  </si>
  <si>
    <t>Разборка трубопроводов канализации</t>
  </si>
  <si>
    <t>ТЕРр66-2-1</t>
  </si>
  <si>
    <t>Разборка трубопроводов канализации Разборка трубопроводов канализации из чугунных труб диаметром 50 мм</t>
  </si>
  <si>
    <t>ТЕРр66-2-2</t>
  </si>
  <si>
    <t>Разборка трубопроводов канализации Разборка трубопроводов канализации из чугунных труб диаметром 100 мм</t>
  </si>
  <si>
    <t>ТЕРр66-2-3</t>
  </si>
  <si>
    <t>Разборка трубопроводов канализации Разборка трубопроводов канализации из чугунных труб диаметром 150 мм</t>
  </si>
  <si>
    <t>ТЕРр66-2-4</t>
  </si>
  <si>
    <t>Разборка трубопроводов канализации Разборка трубопроводов канализации из керамических труб диаметром 150 мм</t>
  </si>
  <si>
    <t>ТЕРр66-2-5</t>
  </si>
  <si>
    <t>Разборка трубопроводов канализации Разборка трубопроводов канализации из керамических труб диаметром 200 мм</t>
  </si>
  <si>
    <t>ТЕРр66-2-6</t>
  </si>
  <si>
    <t>Разборка трубопроводов канализации Разборка трубопроводов канализации из керамических труб диаметром 250 мм</t>
  </si>
  <si>
    <t>Разборка кирпичной кладки камер, каналов, компенсаторных ниш, углов поворота вручную</t>
  </si>
  <si>
    <t>ТЕРр66-3-1</t>
  </si>
  <si>
    <t>Разборка кирпичной кладки камер, каналов, компенсаторных ниш, углов поворота вручную Разборка кирпичной кладки камер, каналов, компенсаторных ниш, углов поворота вручную без очистки кирпича</t>
  </si>
  <si>
    <t>ТЕРр66-3-2</t>
  </si>
  <si>
    <t>Разборка кирпичной кладки камер, каналов, компенсаторных ниш, углов поворота вручную Разборка кирпичной кладки камер, каналов, компенсаторных ниш, углов поворота вручную с очисткой кирпича</t>
  </si>
  <si>
    <t>Смена железобетонных подушек на дне каналов под трубопроводы</t>
  </si>
  <si>
    <t>ТЕРр66-4-1</t>
  </si>
  <si>
    <t>Восстановление бетонных стен каналов после ремонтных работ</t>
  </si>
  <si>
    <t>ТЕРр66-5-1</t>
  </si>
  <si>
    <t>Ремонт железобетонных стен каналов отдельными местами</t>
  </si>
  <si>
    <t>ТЕРр66-6-1</t>
  </si>
  <si>
    <t>Ремонт железобетонных стен каналов отдельными местами площадью Ремонт железобетонных стен каналов отдельными местами площадью до 0,1 м2</t>
  </si>
  <si>
    <t>ТЕРр66-6-2</t>
  </si>
  <si>
    <t>Ремонт железобетонных стен каналов отдельными местами площадью Ремонт железобетонных стен каналов отдельными местами площадью до 0,2 м2</t>
  </si>
  <si>
    <t>Ремонт штукатурки тепловых колодцев и камер</t>
  </si>
  <si>
    <t>ТЕРр66-7-1</t>
  </si>
  <si>
    <t>Демонтаж чугунных люков</t>
  </si>
  <si>
    <t>ТЕРр66-8-1</t>
  </si>
  <si>
    <t>Установка лестниц в существующих тепловых камерах</t>
  </si>
  <si>
    <t>ТЕРр66-9-1</t>
  </si>
  <si>
    <t>Установка лестниц в существующих тепловых камерах со стенами Установка лестниц в существующих тепловых камерах со стенами кирпичными</t>
  </si>
  <si>
    <t>ТЕРр66-9-2</t>
  </si>
  <si>
    <t>Установка лестниц в существующих тепловых камерах со стенами Установка лестниц в существующих тепловых камерах со стенами бетонными</t>
  </si>
  <si>
    <t>Очистка камер от грязи и ила</t>
  </si>
  <si>
    <t>ТЕРр66-10-1</t>
  </si>
  <si>
    <t>Очистка камер Очистка камер от сухого ила и грязи при наличии труб с отключенным теплоносителем</t>
  </si>
  <si>
    <t>ТЕРр66-10-2</t>
  </si>
  <si>
    <t>Очистка камер Очистка камер от сухого ила и грязи при наличии горячих труб и температуре воздуха более 40 градусов</t>
  </si>
  <si>
    <t>ТЕРр66-10-3</t>
  </si>
  <si>
    <t>Очистка камер Очистка камер от сухого ила и грязи без труб и арматуры</t>
  </si>
  <si>
    <t>ТЕРр66-10-4</t>
  </si>
  <si>
    <t>Очистка камер Очистка камер от мокрого ила и грязи при наличии труб с отключенным теплоносителем</t>
  </si>
  <si>
    <t>ТЕРр66-10-5</t>
  </si>
  <si>
    <t>Очистка камер Очистка камер от мокрого ила и грязи при наличии горячих труб и температуре воздуха более 40 градусов</t>
  </si>
  <si>
    <t>ТЕРр66-10-6</t>
  </si>
  <si>
    <t>Очистка камер Очистка камер от мокрого ила и грязи без труб и арматуры</t>
  </si>
  <si>
    <t>Очистка проходных и полупроходных каналов</t>
  </si>
  <si>
    <t>ТЕРр66-11-1</t>
  </si>
  <si>
    <t>Очистка проходных и полупроходных каналов Очистка проходных и полупроходных каналов от сухого ила и грязи, расстояние до 4 м при снятых трубах, глубина очистки до 2 м</t>
  </si>
  <si>
    <t>ТЕРр66-11-2</t>
  </si>
  <si>
    <t>Очистка проходных и полупроходных каналов Очистка проходных и полупроходных каналов от сухого ила и грязи, расстояние до 4 м при снятых трубах, глубина очистки до 3 м</t>
  </si>
  <si>
    <t>ТЕРр66-11-3</t>
  </si>
  <si>
    <t>Очистка проходных и полупроходных каналов Очистка проходных и полупроходных каналов от сухого ила и грязи, расстояние до 4 м при снятых трубах, глубина очистки более 3 м</t>
  </si>
  <si>
    <t>ТЕРр66-11-4</t>
  </si>
  <si>
    <t>Очистка проходных и полупроходных каналов Очистка проходных и полупроходных каналов от сухого ила и грязи, расстояние до 4 м при наличии труб, глубина очистки до 2 м</t>
  </si>
  <si>
    <t>ТЕРр66-11-5</t>
  </si>
  <si>
    <t>Очистка проходных и полупроходных каналов Очистка проходных и полупроходных каналов от сухого ила и грязи, расстояние до 4 м при наличии труб, глубина очистки более 2 м</t>
  </si>
  <si>
    <t>ТЕРр66-11-6</t>
  </si>
  <si>
    <t>Очистка проходных и полупроходных каналов Очистка проходных и полупроходных каналов от сухого ила и грязи, расстояние более 4 м при снятых трубах, глубина очистки до 2 м</t>
  </si>
  <si>
    <t>ТЕРр66-11-7</t>
  </si>
  <si>
    <t>Очистка проходных и полупроходных каналов Очистка проходных и полупроходных каналов от сухого ила и грязи, расстояние более 4 м при снятых трубах, глубина очистки до 3 м</t>
  </si>
  <si>
    <t>ТЕРр66-11-8</t>
  </si>
  <si>
    <t>Очистка проходных и полупроходных каналов Очистка проходных и полупроходных каналов от сухого ила и грязи, расстояние более 4 м при снятых трубах, глубина очистки более 3 м</t>
  </si>
  <si>
    <t>ТЕРр66-11-9</t>
  </si>
  <si>
    <t>Очистка проходных и полупроходных каналов Очистка проходных и полупроходных каналов от сухого ила и грязи, расстояние более 4 м при наличии труб, глубина очистки до 2 м</t>
  </si>
  <si>
    <t>ТЕРр66-11-10</t>
  </si>
  <si>
    <t>Очистка проходных и полупроходных каналов Очистка проходных и полупроходных каналов от сухого ила и грязи, расстояние более 4 м при наличии труб, глубина очистки более 2 м</t>
  </si>
  <si>
    <t>ТЕРр66-11-11</t>
  </si>
  <si>
    <t>Очистка проходных и полупроходных каналов Очистка проходных и полупроходных каналов от мокрого ила и грязи, расстояние до 4 м при снятых трубах, глубина очистки до 2 м</t>
  </si>
  <si>
    <t>ТЕРр66-11-12</t>
  </si>
  <si>
    <t>Очистка проходных и полупроходных каналов Очистка проходных и полупроходных каналов от мокрого ила и грязи, расстояние до 4 м при снятых трубах, глубина очистки до 3 м</t>
  </si>
  <si>
    <t>ТЕРр66-11-13</t>
  </si>
  <si>
    <t>Очистка проходных и полупроходных каналов Очистка проходных и полупроходных каналов от мокрого ила и грязи, расстояние до 4 м при снятых трубах, глубина очистки более 3 м</t>
  </si>
  <si>
    <t>ТЕРр66-11-14</t>
  </si>
  <si>
    <t>Очистка проходных и полупроходных каналов Очистка проходных и полупроходных каналов от мокрого ила и грязи, расстояние до 4 м при наличии труб, глубина очистки до 2 м</t>
  </si>
  <si>
    <t>ТЕРр66-11-15</t>
  </si>
  <si>
    <t>Очистка проходных и полупроходных каналов Очистка проходных и полупроходных каналов от мокрого ила и грязи, расстояние до 4 м при наличии труб, глубина очистки более 2 м</t>
  </si>
  <si>
    <t>ТЕРр66-11-16</t>
  </si>
  <si>
    <t>Очистка проходных и полупроходных каналов Очистка проходных и полупроходных каналов от мокрого ила и грязи, расстояние более 4 м при снятых трубах, глубина очистки до 2 м</t>
  </si>
  <si>
    <t>ТЕРр66-11-17</t>
  </si>
  <si>
    <t>Очистка проходных и полупроходных каналов Очистка проходных и полупроходных каналов от мокрого ила и грязи, расстояние более 4 м при снятых трубах, глубина очистки до 3 м</t>
  </si>
  <si>
    <t>ТЕРр66-11-18</t>
  </si>
  <si>
    <t>Очистка проходных и полупроходных каналов Очистка проходных и полупроходных каналов от мокрого ила и грязи, расстояние более 4 м при снятых трубах, глубина очистки более 3 м</t>
  </si>
  <si>
    <t>ТЕРр66-11-19</t>
  </si>
  <si>
    <t>Очистка проходных и полупроходных каналов Очистка проходных и полупроходных каналов от мокрого ила и грязи, расстояние более 4 м при наличии труб, глубина очистки до 2 м</t>
  </si>
  <si>
    <t>ТЕРр66-11-20</t>
  </si>
  <si>
    <t>Очистка проходных и полупроходных каналов Очистка проходных и полупроходных каналов от мокрого ила и грязи, расстояние более 4 м при наличии труб, глубина очистки более 2 м</t>
  </si>
  <si>
    <t>Очистка непроходных каналов от ила и грязи</t>
  </si>
  <si>
    <t>ТЕРр66-12-1</t>
  </si>
  <si>
    <t>Очистка непроходных каналов Очистка непроходных каналов от сухого ила и грязи при снятых трубах, глубина очистки до 2 м</t>
  </si>
  <si>
    <t>ТЕРр66-12-2</t>
  </si>
  <si>
    <t>Очистка непроходных каналов Очистка непроходных каналов от сухого ила и грязи при снятых трубах, глубина очистки более 2 м</t>
  </si>
  <si>
    <t>ТЕРр66-12-3</t>
  </si>
  <si>
    <t>Очистка непроходных каналов Очистка непроходных каналов от сухого ила и грязи при наличии труб, глубина очистки до 2 м</t>
  </si>
  <si>
    <t>ТЕРр66-12-4</t>
  </si>
  <si>
    <t>Очистка непроходных каналов Очистка непроходных каналов от сухого ила и грязи при наличии труб, глубина очистки более 2 м</t>
  </si>
  <si>
    <t>ТЕРр66-12-5</t>
  </si>
  <si>
    <t>Очистка непроходных каналов Очистка непроходных каналов от мокрого ила и грязи при снятых трубах, глубина очистки до 2 м</t>
  </si>
  <si>
    <t>ТЕРр66-12-6</t>
  </si>
  <si>
    <t>Очистка непроходных каналов Очистка непроходных каналов от мокрого ила и грязи при снятых трубах, глубина очистки более 2 м</t>
  </si>
  <si>
    <t>ТЕРр66-12-7</t>
  </si>
  <si>
    <t>Очистка непроходных каналов Очистка непроходных каналов от мокрого ила и грязи при наличии труб, глубина очистки до 2 м</t>
  </si>
  <si>
    <t>ТЕРр66-12-8</t>
  </si>
  <si>
    <t>Очистка непроходных каналов Очистка непроходных каналов от мокрого ила и грязи при наличии труб, глубина очистки более 2 м</t>
  </si>
  <si>
    <t>Проверка крепления трубопроводов</t>
  </si>
  <si>
    <t>ТЕРр66-13-1</t>
  </si>
  <si>
    <t>Проверка крепления трубопроводов Проверка крепления трубопроводов при однотрубной прокладке труб диаметром до 200 мм</t>
  </si>
  <si>
    <t>ТЕРр66-13-2</t>
  </si>
  <si>
    <t>Проверка крепления трубопроводов Проверка крепления трубопроводов при однотрубной прокладке труб диаметром до 400 мм</t>
  </si>
  <si>
    <t>ТЕРр66-13-3</t>
  </si>
  <si>
    <t>Проверка крепления трубопроводов Проверка крепления трубопроводов при однотрубной прокладке труб диаметром до 500 мм</t>
  </si>
  <si>
    <t>ТЕРр66-13-4</t>
  </si>
  <si>
    <t>Проверка крепления трубопроводов Проверка крепления трубопроводов при однотрубной прокладке труб диаметром до 700 мм</t>
  </si>
  <si>
    <t>ТЕРр66-13-5</t>
  </si>
  <si>
    <t>Проверка крепления трубопроводов Проверка крепления трубопроводов при однотрубной прокладке труб диаметром до 800 мм</t>
  </si>
  <si>
    <t>ТЕРр66-13-6</t>
  </si>
  <si>
    <t>Проверка крепления трубопроводов Проверка крепления трубопроводов при однотрубной прокладке труб диаметром до 900 мм</t>
  </si>
  <si>
    <t>ТЕРр66-13-7</t>
  </si>
  <si>
    <t>Проверка крепления трубопроводов Проверка крепления трубопроводов при однотрубной прокладке труб диаметром до 1000 мм</t>
  </si>
  <si>
    <t>ТЕРр66-13-8</t>
  </si>
  <si>
    <t>Проверка крепления трубопроводов Проверка крепления трубопроводов при однотрубной прокладке труб диаметром до 1200 мм</t>
  </si>
  <si>
    <t>ТЕРр66-13-9</t>
  </si>
  <si>
    <t>Проверка крепления трубопроводов Проверка крепления трубопроводов при однотрубной прокладке труб диаметром до 1400 мм</t>
  </si>
  <si>
    <t>ТЕРр66-13-10</t>
  </si>
  <si>
    <t>Проверка крепления трубопроводов Проверка крепления трубопроводов при двухтрубной прокладке труб диаметром до 200 мм</t>
  </si>
  <si>
    <t>ТЕРр66-13-11</t>
  </si>
  <si>
    <t>Проверка крепления трубопроводов Проверка крепления трубопроводов при двухтрубной прокладке труб диаметром до 400 мм</t>
  </si>
  <si>
    <t>ТЕРр66-13-12</t>
  </si>
  <si>
    <t>Проверка крепления трубопроводов Проверка крепления трубопроводов при двухтрубной прокладке труб диаметром до 500 мм</t>
  </si>
  <si>
    <t>ТЕРр66-13-13</t>
  </si>
  <si>
    <t>Проверка крепления трубопроводов Проверка крепления трубопроводов при двухтрубной прокладке труб диаметром до 700 мм</t>
  </si>
  <si>
    <t>ТЕРр66-13-14</t>
  </si>
  <si>
    <t>Проверка крепления трубопроводов Проверка крепления трубопроводов при двухтрубной прокладке труб диаметром до 800 мм</t>
  </si>
  <si>
    <t>ТЕРр66-13-15</t>
  </si>
  <si>
    <t>Проверка крепления трубопроводов Проверка крепления трубопроводов при двухтрубной прокладке труб диаметром до 900 мм</t>
  </si>
  <si>
    <t>ТЕРр66-13-16</t>
  </si>
  <si>
    <t>Проверка крепления трубопроводов Проверка крепления трубопроводов при двухтрубной прокладке труб диаметром до 1000 мм</t>
  </si>
  <si>
    <t>ТЕРр66-13-17</t>
  </si>
  <si>
    <t>Проверка крепления трубопроводов Проверка крепления трубопроводов при двухтрубной прокладке труб диаметром до 1200 мм</t>
  </si>
  <si>
    <t>ТЕРр66-13-18</t>
  </si>
  <si>
    <t>Проверка крепления трубопроводов Проверка крепления трубопроводов при двухтрубной прокладке труб диаметром до 1400 мм</t>
  </si>
  <si>
    <t>Вырезка и врезка контрольного участка для определения внутреннего состояния труб</t>
  </si>
  <si>
    <t>ТЕРр66-14-1</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</si>
  <si>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100 мм</t>
  </si>
  <si>
    <t>ТЕРр66-14-2</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</si>
  <si>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200 мм</t>
  </si>
  <si>
    <t>ТЕРр66-14-3</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</si>
  <si>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300 мм</t>
  </si>
  <si>
    <t>ТЕРр66-14-4</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</si>
  <si>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400 мм</t>
  </si>
  <si>
    <t>ТЕРр66-14-5</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</si>
  <si>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500 мм</t>
  </si>
  <si>
    <t>ТЕРр66-14-6</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</si>
  <si>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600 мм</t>
  </si>
  <si>
    <t>ТЕРр66-14-7</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</si>
  <si>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700 мм</t>
  </si>
  <si>
    <t>ТЕРр66-14-8</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</si>
  <si>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800 мм</t>
  </si>
  <si>
    <t>ТЕРр66-14-9</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</si>
  <si>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900 мм</t>
  </si>
  <si>
    <t>ТЕРр66-14-10</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</si>
  <si>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1000 мм</t>
  </si>
  <si>
    <t>ТЕРр66-14-11</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</si>
  <si>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1200 мм</t>
  </si>
  <si>
    <t>ТЕРр66-14-12</t>
  </si>
  <si>
    <t>Вырезка и врезка контрольного участка для определения внутреннего состояния труб диаметром Вырезка и врезка контрольного участка для определения внутреннего состояния труб диаметром до 1400 мм</t>
  </si>
  <si>
    <t>Замена участков трубопроводов</t>
  </si>
  <si>
    <t>ТЕРр66-15-1</t>
  </si>
  <si>
    <t>Замена участков трубопроводов диаметром Замена участков трубопроводов диаметром до 100 мм</t>
  </si>
  <si>
    <t>ТЕРр66-15-2</t>
  </si>
  <si>
    <t>Замена участков трубопроводов диаметром Замена участков трубопроводов диаметром до 200 мм</t>
  </si>
  <si>
    <t>ТЕРр66-15-3</t>
  </si>
  <si>
    <t>Замена участков трубопроводов диаметром Замена участков трубопроводов диаметром до 300 мм</t>
  </si>
  <si>
    <t>ТЕРр66-15-4</t>
  </si>
  <si>
    <t>Замена участков трубопроводов диаметром Замена участков трубопроводов диаметром до 400 мм</t>
  </si>
  <si>
    <t>ТЕРр66-15-5</t>
  </si>
  <si>
    <t>Замена участков трубопроводов диаметром Замена участков трубопроводов диаметром до 500 мм</t>
  </si>
  <si>
    <t>ТЕРр66-15-6</t>
  </si>
  <si>
    <t>Замена участков трубопроводов диаметром Замена участков трубопроводов диаметром до 600 мм</t>
  </si>
  <si>
    <t>ТЕРр66-15-7</t>
  </si>
  <si>
    <t>Замена участков трубопроводов диаметром Замена участков трубопроводов диаметром до 700 мм</t>
  </si>
  <si>
    <t>ТЕРр66-15-8</t>
  </si>
  <si>
    <t>Замена участков трубопроводов диаметром Замена участков трубопроводов диаметром до 800 мм</t>
  </si>
  <si>
    <t>ТЕРр66-15-9</t>
  </si>
  <si>
    <t>Замена участков трубопроводов диаметром Замена участков трубопроводов диаметром до 900 мм</t>
  </si>
  <si>
    <t>ТЕРр66-15-10</t>
  </si>
  <si>
    <t>Замена участков трубопроводов диаметром Замена участков трубопроводов диаметром до 1000 мм</t>
  </si>
  <si>
    <t>ТЕРр66-15-11</t>
  </si>
  <si>
    <t>Замена участков трубопроводов диаметром Замена участков трубопроводов диаметром до 1200 мм</t>
  </si>
  <si>
    <t>ТЕРр66-15-12</t>
  </si>
  <si>
    <t>Замена участков трубопроводов диаметром Замена участков трубопроводов диаметром до 1400 мм</t>
  </si>
  <si>
    <t>Демонтаж трубопроводов в непроходных каналах</t>
  </si>
  <si>
    <t>ТЕРр66-16-1</t>
  </si>
  <si>
    <t>Демонтаж трубопроводов в непроходных каналах краном диаметром труб Демонтаж трубопроводов в непроходных каналах краном диаметром труб до 50 мм</t>
  </si>
  <si>
    <t>ТЕРр66-16-2</t>
  </si>
  <si>
    <t>Демонтаж трубопроводов в непроходных каналах краном диаметром труб Демонтаж трубопроводов в непроходных каналах краном диаметром труб до 80 мм</t>
  </si>
  <si>
    <t>ТЕРр66-16-3</t>
  </si>
  <si>
    <t>Демонтаж трубопроводов в непроходных каналах краном диаметром труб Демонтаж трубопроводов в непроходных каналах краном диаметром труб до 100 мм</t>
  </si>
  <si>
    <t>ТЕРр66-16-4</t>
  </si>
  <si>
    <t>Демонтаж трубопроводов в непроходных каналах краном диаметром труб Демонтаж трубопроводов в непроходных каналах краном диаметром труб до 150 мм</t>
  </si>
  <si>
    <t>ТЕРр66-16-5</t>
  </si>
  <si>
    <t>Демонтаж трубопроводов в непроходных каналах краном диаметром труб Демонтаж трубопроводов в непроходных каналах краном диаметром труб до 200 мм</t>
  </si>
  <si>
    <t>ТЕРр66-16-6</t>
  </si>
  <si>
    <t>Демонтаж трубопроводов в непроходных каналах краном диаметром труб Демонтаж трубопроводов в непроходных каналах краном диаметром труб до 250 мм</t>
  </si>
  <si>
    <t>ТЕРр66-16-7</t>
  </si>
  <si>
    <t>Демонтаж трубопроводов в непроходных каналах краном диаметром труб Демонтаж трубопроводов в непроходных каналах краном диаметром труб до 300 мм</t>
  </si>
  <si>
    <t>ТЕРр66-16-8</t>
  </si>
  <si>
    <t>Демонтаж трубопроводов в непроходных каналах краном диаметром труб Демонтаж трубопроводов в непроходных каналах краном диаметром труб до 400 мм</t>
  </si>
  <si>
    <t>ТЕРр66-16-9</t>
  </si>
  <si>
    <t>Демонтаж трубопроводов в непроходных каналах краном диаметром труб Демонтаж трубопроводов в непроходных каналах краном диаметром труб до 500 мм</t>
  </si>
  <si>
    <t>ТЕРр66-16-10</t>
  </si>
  <si>
    <t>Демонтаж трубопроводов в непроходных каналах краном диаметром труб Демонтаж трубопроводов в непроходных каналах краном диаметром труб до 600 мм</t>
  </si>
  <si>
    <t>ТЕРр66-16-11</t>
  </si>
  <si>
    <t>Демонтаж трубопроводов в непроходных каналах краном диаметром труб Демонтаж трубопроводов в непроходных каналах краном диаметром труб до 700 мм</t>
  </si>
  <si>
    <t>ТЕРр66-16-12</t>
  </si>
  <si>
    <t>Демонтаж трубопроводов в непроходных каналах краном диаметром труб Демонтаж трубопроводов в непроходных каналах краном диаметром труб до 800 мм</t>
  </si>
  <si>
    <t>ТЕРр66-16-13</t>
  </si>
  <si>
    <t>Демонтаж трубопроводов в непроходных каналах краном диаметром труб Демонтаж трубопроводов в непроходных каналах краном диаметром труб до 1000 мм</t>
  </si>
  <si>
    <t>ТЕРр66-16-14</t>
  </si>
  <si>
    <t>Демонтаж трубопроводов в непроходных каналах краном диаметром труб Демонтаж трубопроводов в непроходных каналах краном диаметром труб до 1200 мм</t>
  </si>
  <si>
    <t>ТЕРр66-16-15</t>
  </si>
  <si>
    <t>Демонтаж трубопроводов в непроходных каналах краном диаметром труб Демонтаж трубопроводов в непроходных каналах краном диаметром труб до 1400 мм</t>
  </si>
  <si>
    <t>ТЕРр66-16-16</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</si>
  <si>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50 мм</t>
  </si>
  <si>
    <t>ТЕРр66-16-17</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</si>
  <si>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80 мм</t>
  </si>
  <si>
    <t>ТЕРр66-16-18</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</si>
  <si>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100 мм</t>
  </si>
  <si>
    <t>ТЕРр66-16-19</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</si>
  <si>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150 мм</t>
  </si>
  <si>
    <t>ТЕРр66-16-20</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</si>
  <si>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200 мм</t>
  </si>
  <si>
    <t>ТЕРр66-16-21</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</si>
  <si>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250 мм</t>
  </si>
  <si>
    <t>ТЕРр66-16-22</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</si>
  <si>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300 мм</t>
  </si>
  <si>
    <t>ТЕРр66-16-23</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</si>
  <si>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400 мм</t>
  </si>
  <si>
    <t>ТЕРр66-16-24</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</si>
  <si>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500 мм</t>
  </si>
  <si>
    <t>ТЕРр66-16-25</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</si>
  <si>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600 мм</t>
  </si>
  <si>
    <t>ТЕРр66-16-26</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</si>
  <si>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700 мм</t>
  </si>
  <si>
    <t>ТЕРр66-16-27</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</si>
  <si>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800 мм</t>
  </si>
  <si>
    <t>ТЕРр66-16-28</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</si>
  <si>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1000 мм</t>
  </si>
  <si>
    <t>ТЕРр66-16-29</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</si>
  <si>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1200 мм</t>
  </si>
  <si>
    <t>ТЕРр66-16-30</t>
  </si>
  <si>
    <t>Демонтаж трубопроводов в непроходных каналах с повышенной влажностью краном диаметром труб Демонтаж трубопроводов в непроходных каналах с повышенной влажностью краном диаметром труб до 1400 мм</t>
  </si>
  <si>
    <t>ТЕРр66-16-31</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</si>
  <si>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50 мм</t>
  </si>
  <si>
    <t>ТЕРр66-16-32</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</si>
  <si>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80 мм</t>
  </si>
  <si>
    <t>ТЕРр66-16-33</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</si>
  <si>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100 мм</t>
  </si>
  <si>
    <t>ТЕРр66-16-34</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</si>
  <si>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150 мм</t>
  </si>
  <si>
    <t>ТЕРр66-16-35</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</si>
  <si>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200 мм</t>
  </si>
  <si>
    <t>ТЕРр66-16-36</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</si>
  <si>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250 мм</t>
  </si>
  <si>
    <t>ТЕРр66-16-37</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</si>
  <si>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300 мм</t>
  </si>
  <si>
    <t>ТЕРр66-16-38</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</si>
  <si>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400 мм</t>
  </si>
  <si>
    <t>ТЕРр66-16-39</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</si>
  <si>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500 мм</t>
  </si>
  <si>
    <t>ТЕРр66-16-40</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</si>
  <si>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600 мм</t>
  </si>
  <si>
    <t>ТЕРр66-16-41</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</si>
  <si>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700 мм</t>
  </si>
  <si>
    <t>ТЕРр66-16-42</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</si>
  <si>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800 мм</t>
  </si>
  <si>
    <t>ТЕРр66-16-43</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</si>
  <si>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1000 мм</t>
  </si>
  <si>
    <t>ТЕРр66-16-44</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</si>
  <si>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1200 мм</t>
  </si>
  <si>
    <t>ТЕРр66-16-45</t>
  </si>
  <si>
    <t>Демонтаж трубопроводов в непроходных каналах с повышенной влажностью лебедкой диаметром труб Демонтаж трубопроводов в непроходных каналах с повышенной влажностью лебедкой диаметром труб до 1400 мм</t>
  </si>
  <si>
    <t>ТЕРр66-16-46</t>
  </si>
  <si>
    <t>Демонтаж трубопроводов в непроходных каналах с повышенной влажностью вручную диаметром труб Демонтаж трубопроводов в непроходных каналах с повышенной влажностью вручную диаметром труб до 50 мм</t>
  </si>
  <si>
    <t>ТЕРр66-16-47</t>
  </si>
  <si>
    <t>Демонтаж трубопроводов в непроходных каналах с повышенной влажностью вручную диаметром труб Демонтаж трубопроводов в непроходных каналах с повышенной влажностью вручную диаметром труб до 80 мм</t>
  </si>
  <si>
    <t>ТЕРр66-16-48</t>
  </si>
  <si>
    <t>Демонтаж трубопроводов в непроходных каналах с повышенной влажностью вручную диаметром труб Демонтаж трубопроводов в непроходных каналах с повышенной влажностью вручную диаметром труб до 100 мм</t>
  </si>
  <si>
    <t>ТЕРр66-16-49</t>
  </si>
  <si>
    <t>Демонтаж трубопроводов в непроходных каналах с повышенной влажностью вручную диаметром труб Демонтаж трубопроводов в непроходных каналах с повышенной влажностью вручную диаметром труб до 150 мм</t>
  </si>
  <si>
    <t>Демонтаж трубопроводов в проходных каналах через окна-шурфы</t>
  </si>
  <si>
    <t>ТЕРр66-17-1</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</si>
  <si>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50 мм</t>
  </si>
  <si>
    <t>ТЕРр66-17-2</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</si>
  <si>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80 мм</t>
  </si>
  <si>
    <t>ТЕРр66-17-3</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</si>
  <si>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100 мм</t>
  </si>
  <si>
    <t>ТЕРр66-17-4</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</si>
  <si>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150 мм</t>
  </si>
  <si>
    <t>ТЕРр66-17-5</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</si>
  <si>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200 мм</t>
  </si>
  <si>
    <t>ТЕРр66-17-6</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</si>
  <si>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250 мм</t>
  </si>
  <si>
    <t>ТЕРр66-17-7</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</si>
  <si>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300 мм</t>
  </si>
  <si>
    <t>ТЕРр66-17-8</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</si>
  <si>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400 мм</t>
  </si>
  <si>
    <t>ТЕРр66-17-9</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</si>
  <si>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500 мм</t>
  </si>
  <si>
    <t>ТЕРр66-17-10</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</si>
  <si>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600 мм</t>
  </si>
  <si>
    <t>ТЕРр66-17-11</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</si>
  <si>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700 мм</t>
  </si>
  <si>
    <t>ТЕРр66-17-12</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</si>
  <si>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800 мм</t>
  </si>
  <si>
    <t>ТЕРр66-17-13</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</si>
  <si>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1000 мм</t>
  </si>
  <si>
    <t>ТЕРр66-17-14</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</si>
  <si>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1200 мм</t>
  </si>
  <si>
    <t>ТЕРр66-17-15</t>
  </si>
  <si>
    <t>Демонтаж трубопроводов в проходных каналах через окна-шурфы с повышенной влажностью диаметром труб Демонтаж трубопроводов в проходных каналах через окна-шурфы с повышенной влажностью диаметром труб до 1400 мм</t>
  </si>
  <si>
    <t>ТЕРр66-17-16</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</si>
  <si>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50 мм</t>
  </si>
  <si>
    <t>ТЕРр66-17-17</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</si>
  <si>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80 мм</t>
  </si>
  <si>
    <t>ТЕРр66-17-18</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</si>
  <si>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100 мм</t>
  </si>
  <si>
    <t>ТЕРр66-17-19</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</si>
  <si>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150 мм</t>
  </si>
  <si>
    <t>ТЕРр66-17-20</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</si>
  <si>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200 мм</t>
  </si>
  <si>
    <t>ТЕРр66-17-21</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</si>
  <si>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250 мм</t>
  </si>
  <si>
    <t>ТЕРр66-17-22</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</si>
  <si>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300 мм</t>
  </si>
  <si>
    <t>ТЕРр66-17-23</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</si>
  <si>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400 мм</t>
  </si>
  <si>
    <t>ТЕРр66-17-24</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</si>
  <si>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500 мм</t>
  </si>
  <si>
    <t>ТЕРр66-17-25</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</si>
  <si>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600 мм</t>
  </si>
  <si>
    <t>ТЕРр66-17-26</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</si>
  <si>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700 мм</t>
  </si>
  <si>
    <t>ТЕРр66-17-27</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</si>
  <si>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800 мм</t>
  </si>
  <si>
    <t>ТЕРр66-17-28</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</si>
  <si>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1000 мм</t>
  </si>
  <si>
    <t>ТЕРр66-17-29</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</si>
  <si>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1200 мм</t>
  </si>
  <si>
    <t>ТЕРр66-17-30</t>
  </si>
  <si>
    <t>Демонтаж трубопроводов в проходных каналах через окна-шурфы диаметром труб Демонтаж трубопроводов в проходных каналах через окна-шурфы диаметром труб до 1400 мм</t>
  </si>
  <si>
    <t>Демонтаж сальниковых компенсаторов</t>
  </si>
  <si>
    <t>ТЕРр66-18-1</t>
  </si>
  <si>
    <t>Демонтаж сальниковых компенсаторов вне камер диаметром труб Демонтаж сальниковых компенсаторов вне камер диаметром труб до 100 мм</t>
  </si>
  <si>
    <t>ТЕРр66-18-2</t>
  </si>
  <si>
    <t>Демонтаж сальниковых компенсаторов вне камер диаметром труб Демонтаж сальниковых компенсаторов вне камер диаметром труб до 200 мм</t>
  </si>
  <si>
    <t>ТЕРр66-18-3</t>
  </si>
  <si>
    <t>Демонтаж сальниковых компенсаторов вне камер диаметром труб Демонтаж сальниковых компенсаторов вне камер диаметром труб до 300 мм</t>
  </si>
  <si>
    <t>ТЕРр66-18-4</t>
  </si>
  <si>
    <t>Демонтаж сальниковых компенсаторов вне камер диаметром труб Демонтаж сальниковых компенсаторов вне камер диаметром труб до 400 мм</t>
  </si>
  <si>
    <t>ТЕРр66-18-5</t>
  </si>
  <si>
    <t>Демонтаж сальниковых компенсаторов вне камер диаметром труб Демонтаж сальниковых компенсаторов вне камер диаметром труб до 500 мм</t>
  </si>
  <si>
    <t>ТЕРр66-18-6</t>
  </si>
  <si>
    <t>Демонтаж сальниковых компенсаторов вне камер диаметром труб Демонтаж сальниковых компенсаторов вне камер диаметром труб до 600 мм</t>
  </si>
  <si>
    <t>ТЕРр66-18-7</t>
  </si>
  <si>
    <t>Демонтаж сальниковых компенсаторов вне камер диаметром труб Демонтаж сальниковых компенсаторов вне камер диаметром труб до 700 мм</t>
  </si>
  <si>
    <t>ТЕРр66-18-8</t>
  </si>
  <si>
    <t>Демонтаж сальниковых компенсаторов вне камер диаметром труб Демонтаж сальниковых компенсаторов вне камер диаметром труб до 800 мм</t>
  </si>
  <si>
    <t>ТЕРр66-18-9</t>
  </si>
  <si>
    <t>Демонтаж сальниковых компенсаторов вне камер диаметром труб Демонтаж сальниковых компенсаторов вне камер диаметром труб до 900 мм</t>
  </si>
  <si>
    <t>ТЕРр66-18-10</t>
  </si>
  <si>
    <t>Демонтаж сальниковых компенсаторов вне камер диаметром труб Демонтаж сальниковых компенсаторов вне камер диаметром труб до 1000 мм</t>
  </si>
  <si>
    <t>ТЕРр66-18-11</t>
  </si>
  <si>
    <t>Демонтаж сальниковых компенсаторов вне камер диаметром труб Демонтаж сальниковых компенсаторов вне камер диаметром труб до 1200 мм</t>
  </si>
  <si>
    <t>ТЕРр66-18-12</t>
  </si>
  <si>
    <t>Демонтаж сальниковых компенсаторов вне камер диаметром труб Демонтаж сальниковых компенсаторов вне камер диаметром труб до 1400 мм</t>
  </si>
  <si>
    <t>ТЕРр66-18-13</t>
  </si>
  <si>
    <t>Демонтаж сальниковых компенсаторов в камерах диаметром труб Демонтаж сальниковых компенсаторов в камерах диаметром труб до 100 мм</t>
  </si>
  <si>
    <t>ТЕРр66-18-14</t>
  </si>
  <si>
    <t>Демонтаж сальниковых компенсаторов в камерах диаметром труб Демонтаж сальниковых компенсаторов в камерах диаметром труб до 200 мм</t>
  </si>
  <si>
    <t>ТЕРр66-18-15</t>
  </si>
  <si>
    <t>Демонтаж сальниковых компенсаторов в камерах диаметром труб Демонтаж сальниковых компенсаторов в камерах диаметром труб до 300 мм</t>
  </si>
  <si>
    <t>ТЕРр66-18-16</t>
  </si>
  <si>
    <t>Демонтаж сальниковых компенсаторов в камерах диаметром труб Демонтаж сальниковых компенсаторов в камерах диаметром труб до 400 мм</t>
  </si>
  <si>
    <t>ТЕРр66-18-17</t>
  </si>
  <si>
    <t>Демонтаж сальниковых компенсаторов в камерах диаметром труб Демонтаж сальниковых компенсаторов в камерах диаметром труб до 500 мм</t>
  </si>
  <si>
    <t>ТЕРр66-18-18</t>
  </si>
  <si>
    <t>Демонтаж сальниковых компенсаторов в камерах диаметром труб Демонтаж сальниковых компенсаторов в камерах диаметром труб до 600 мм</t>
  </si>
  <si>
    <t>ТЕРр66-18-19</t>
  </si>
  <si>
    <t>Демонтаж сальниковых компенсаторов в камерах диаметром труб Демонтаж сальниковых компенсаторов в камерах диаметром труб до 700 мм</t>
  </si>
  <si>
    <t>ТЕРр66-18-20</t>
  </si>
  <si>
    <t>Демонтаж сальниковых компенсаторов в камерах диаметром труб Демонтаж сальниковых компенсаторов в камерах диаметром труб до 800 мм</t>
  </si>
  <si>
    <t>ТЕРр66-18-21</t>
  </si>
  <si>
    <t>Демонтаж сальниковых компенсаторов в камерах диаметром труб Демонтаж сальниковых компенсаторов в камерах диаметром труб до 900 мм</t>
  </si>
  <si>
    <t>ТЕРр66-18-22</t>
  </si>
  <si>
    <t>Демонтаж сальниковых компенсаторов в камерах диаметром труб Демонтаж сальниковых компенсаторов в камерах диаметром труб до 1000 мм</t>
  </si>
  <si>
    <t>ТЕРр66-18-23</t>
  </si>
  <si>
    <t>Демонтаж сальниковых компенсаторов в камерах диаметром труб Демонтаж сальниковых компенсаторов в камерах диаметром труб до 1200 мм</t>
  </si>
  <si>
    <t>ТЕРр66-18-24</t>
  </si>
  <si>
    <t>Демонтаж сальниковых компенсаторов в камерах диаметром труб Демонтаж сальниковых компенсаторов в камерах диаметром труб до 1400 мм</t>
  </si>
  <si>
    <t>Демонтаж П-образных компенсаторов</t>
  </si>
  <si>
    <t>ТЕРр66-19-1</t>
  </si>
  <si>
    <t>Демонтаж П-образных компенсаторов диаметром труб Демонтаж П-образных компенсаторов диаметром труб до 100 мм</t>
  </si>
  <si>
    <t>ТЕРр66-19-2</t>
  </si>
  <si>
    <t>Демонтаж П-образных компенсаторов диаметром труб Демонтаж П-образных компенсаторов диаметром труб до 200 мм</t>
  </si>
  <si>
    <t>ТЕРр66-19-3</t>
  </si>
  <si>
    <t>Демонтаж П-образных компенсаторов диаметром труб Демонтаж П-образных компенсаторов диаметром труб до 300 мм</t>
  </si>
  <si>
    <t>ТЕРр66-19-4</t>
  </si>
  <si>
    <t>Демонтаж П-образных компенсаторов диаметром труб Демонтаж П-образных компенсаторов диаметром труб до 400 мм</t>
  </si>
  <si>
    <t>ТЕРр66-19-5</t>
  </si>
  <si>
    <t>Демонтаж П-образных компенсаторов диаметром труб Демонтаж П-образных компенсаторов диаметром труб до 500 мм</t>
  </si>
  <si>
    <t>ТЕРр66-19-6</t>
  </si>
  <si>
    <t>Демонтаж П-образных компенсаторов диаметром труб Демонтаж П-образных компенсаторов диаметром труб до 600 мм</t>
  </si>
  <si>
    <t>ТЕРр66-19-7</t>
  </si>
  <si>
    <t>Демонтаж П-образных компенсаторов диаметром труб Демонтаж П-образных компенсаторов диаметром труб до 700 мм</t>
  </si>
  <si>
    <t>ТЕРр66-19-8</t>
  </si>
  <si>
    <t>Демонтаж П-образных компенсаторов диаметром труб Демонтаж П-образных компенсаторов диаметром труб до 800 мм</t>
  </si>
  <si>
    <t>ТЕРр66-19-9</t>
  </si>
  <si>
    <t>Демонтаж П-образных компенсаторов диаметром труб Демонтаж П-образных компенсаторов диаметром труб до 900 мм</t>
  </si>
  <si>
    <t>ТЕРр66-19-10</t>
  </si>
  <si>
    <t>Демонтаж П-образных компенсаторов диаметром труб Демонтаж П-образных компенсаторов диаметром труб до 1000 мм</t>
  </si>
  <si>
    <t>ТЕРр66-19-11</t>
  </si>
  <si>
    <t>Демонтаж П-образных компенсаторов диаметром труб Демонтаж П-образных компенсаторов диаметром труб до 1200 мм</t>
  </si>
  <si>
    <t>ТЕРр66-19-12</t>
  </si>
  <si>
    <t>Демонтаж П-образных компенсаторов диаметром труб Демонтаж П-образных компенсаторов диаметром труб до 1400 мм</t>
  </si>
  <si>
    <t>Замена прокладок на фланцевых соединениях трубопроводов</t>
  </si>
  <si>
    <t>ТЕРр66-20-1</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</si>
  <si>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100 мм</t>
  </si>
  <si>
    <t>ТЕРр66-20-2</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</si>
  <si>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150 мм</t>
  </si>
  <si>
    <t>ТЕРр66-20-3</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</si>
  <si>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200 мм</t>
  </si>
  <si>
    <t>ТЕРр66-20-4</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</si>
  <si>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250 мм</t>
  </si>
  <si>
    <t>ТЕРр66-20-5</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</si>
  <si>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300 мм</t>
  </si>
  <si>
    <t>ТЕРр66-20-6</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</si>
  <si>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400 мм</t>
  </si>
  <si>
    <t>ТЕРр66-20-7</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</si>
  <si>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500 мм</t>
  </si>
  <si>
    <t>ТЕРр66-20-8</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</si>
  <si>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600 мм</t>
  </si>
  <si>
    <t>ТЕРр66-20-9</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</si>
  <si>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700 мм</t>
  </si>
  <si>
    <t>ТЕРр66-20-10</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</si>
  <si>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800 мм</t>
  </si>
  <si>
    <t>ТЕРр66-20-11</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</si>
  <si>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1000 мм</t>
  </si>
  <si>
    <t>ТЕРр66-20-12</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</si>
  <si>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1200 мм</t>
  </si>
  <si>
    <t>ТЕРр66-20-13</t>
  </si>
  <si>
    <t>Замена прокладок на фланцевых соединениях трубопроводов диаметром труб Замена прокладок на фланцевых соединениях трубопроводов диаметром труб до 1400 мм</t>
  </si>
  <si>
    <t>Замена набивки сальниковых компенсаторов</t>
  </si>
  <si>
    <t>ТЕРр66-21-1</t>
  </si>
  <si>
    <t>Замена набивки сальниковых компенсаторов диаметром труб Замена набивки сальниковых компенсаторов диаметром труб до 150 мм</t>
  </si>
  <si>
    <t>ТЕРр66-21-2</t>
  </si>
  <si>
    <t>Замена набивки сальниковых компенсаторов диаметром труб Замена набивки сальниковых компенсаторов диаметром труб до 250 мм</t>
  </si>
  <si>
    <t>ТЕРр66-21-3</t>
  </si>
  <si>
    <t>Замена набивки сальниковых компенсаторов диаметром труб Замена набивки сальниковых компенсаторов диаметром труб до 400 мм</t>
  </si>
  <si>
    <t>ТЕРр66-21-4</t>
  </si>
  <si>
    <t>Замена набивки сальниковых компенсаторов диаметром труб Замена набивки сальниковых компенсаторов диаметром труб до 600 мм</t>
  </si>
  <si>
    <t>ТЕРр66-21-5</t>
  </si>
  <si>
    <t>Замена набивки сальниковых компенсаторов диаметром труб Замена набивки сальниковых компенсаторов диаметром труб до 800 мм</t>
  </si>
  <si>
    <t>ТЕРр66-21-6</t>
  </si>
  <si>
    <t>Замена набивки сальниковых компенсаторов диаметром труб Замена набивки сальниковых компенсаторов диаметром труб до 1000 мм</t>
  </si>
  <si>
    <t>ТЕРр66-21-7</t>
  </si>
  <si>
    <t>Замена набивки сальниковых компенсаторов диаметром труб Замена набивки сальниковых компенсаторов диаметром труб до 1400 мм</t>
  </si>
  <si>
    <t>Замена люков и кирпичных горловин колодцев и камер</t>
  </si>
  <si>
    <t>ТЕРр66-22-1</t>
  </si>
  <si>
    <t>Замена люков колодцев и камер</t>
  </si>
  <si>
    <t>ТЕРр66-23-1</t>
  </si>
  <si>
    <t>Разборка тепловой изоляции</t>
  </si>
  <si>
    <t>ТЕРр66-24-1</t>
  </si>
  <si>
    <t>Разборка тепловой изоляции Разборка тепловой изоляции из плит, сегментов и скорлуп</t>
  </si>
  <si>
    <t>ТЕРр66-24-2</t>
  </si>
  <si>
    <t>Разборка тепловой изоляции Разборка тепловой изоляции из ваты минеральной</t>
  </si>
  <si>
    <t>ТЕРр66-24-3</t>
  </si>
  <si>
    <t>Разборка тепловой изоляции Разборка тепловой изоляции из ваты стеклянной</t>
  </si>
  <si>
    <t>Прочистка дренажа штангами</t>
  </si>
  <si>
    <t>ТЕРр66-25-1</t>
  </si>
  <si>
    <t>Демонтаж задвижек</t>
  </si>
  <si>
    <t>ТЕРр66-26-1</t>
  </si>
  <si>
    <t>Демонтаж задвижек диаметром Демонтаж задвижек диаметром до 50 мм</t>
  </si>
  <si>
    <t>ТЕРр66-26-2</t>
  </si>
  <si>
    <t>Демонтаж задвижек диаметром Демонтаж задвижек диаметром до 100 мм</t>
  </si>
  <si>
    <t>ТЕРр66-26-3</t>
  </si>
  <si>
    <t>Демонтаж задвижек диаметром Демонтаж задвижек диаметром до 150 мм</t>
  </si>
  <si>
    <t>ТЕРр66-26-4</t>
  </si>
  <si>
    <t>Демонтаж задвижек диаметром Демонтаж задвижек диаметром до 200 мм</t>
  </si>
  <si>
    <t>ТЕРр66-26-5</t>
  </si>
  <si>
    <t>Демонтаж задвижек диаметром Демонтаж задвижек диаметром до 300 мм</t>
  </si>
  <si>
    <t>ТЕРр66-26-6</t>
  </si>
  <si>
    <t>Демонтаж задвижек диаметром Демонтаж задвижек диаметром до 400 мм</t>
  </si>
  <si>
    <t>ТЕРр66-26-7</t>
  </si>
  <si>
    <t>Демонтаж задвижек диаметром Демонтаж задвижек диаметром до 500 мм</t>
  </si>
  <si>
    <t>ТЕРр66-26-8</t>
  </si>
  <si>
    <t>Демонтаж задвижек диаметром Демонтаж задвижек диаметром до 600 мм</t>
  </si>
  <si>
    <t>ТЕРр66-26-9</t>
  </si>
  <si>
    <t>Демонтаж задвижек диаметром Демонтаж задвижек диаметром до 700 мм</t>
  </si>
  <si>
    <t>ТЕРр66-26-10</t>
  </si>
  <si>
    <t>Демонтаж задвижек диаметром Демонтаж задвижек диаметром до 800 мм</t>
  </si>
  <si>
    <t>ТЕРр66-26-11</t>
  </si>
  <si>
    <t>Демонтаж задвижек диаметром Демонтаж задвижек диаметром до 900 мм</t>
  </si>
  <si>
    <t>ТЕРр66-26-12</t>
  </si>
  <si>
    <t>Демонтаж задвижек диаметром Демонтаж задвижек диаметром до 1000 мм</t>
  </si>
  <si>
    <t>ТЕРр66-26-13</t>
  </si>
  <si>
    <t>Демонтаж задвижек диаметром Демонтаж задвижек диаметром до 1200 мм</t>
  </si>
  <si>
    <t>ТЕРр66-26-14</t>
  </si>
  <si>
    <t>Демонтаж задвижек диаметром Демонтаж задвижек диаметром до 1400 мм</t>
  </si>
  <si>
    <t>Раздел 2. Подраздел 66.2. РЕКОНСТРУКЦИЯ И РЕМОНТ НАРУЖНЫХ СЕТЕЙ ВОДОПРОВОДА БЕСТРАНШЕЙНЫМИ МЕТОДАМИ С ПРИМЕНЕНИЕМ ИМПОРТНЫХ ТЕХНОЛОГИЙ</t>
  </si>
  <si>
    <t>Промывка трубопровода для последующего санирования трубопровода</t>
  </si>
  <si>
    <t>ТЕРр66-27-1</t>
  </si>
  <si>
    <t>Промывка трубопроводов для последующего санирования трубопровода диаметром Промывка трубопроводов для последующего санирования трубопровода диаметром до 150 мм</t>
  </si>
  <si>
    <t>ТЕРр66-27-2</t>
  </si>
  <si>
    <t>Промывка трубопроводов для последующего санирования трубопровода диаметром Промывка трубопроводов для последующего санирования трубопровода диаметром до 300 мм</t>
  </si>
  <si>
    <t>ТЕРр66-27-3</t>
  </si>
  <si>
    <t>Промывка трубопроводов для последующего санирования трубопровода диаметром Промывка трубопроводов для последующего санирования трубопровода диаметром до 450 мм</t>
  </si>
  <si>
    <t>ТЕРр66-27-4</t>
  </si>
  <si>
    <t>Промывка трубопроводов для последующего санирования трубопровода диаметром Промывка трубопроводов для последующего санирования трубопровода диаметром до 600 мм</t>
  </si>
  <si>
    <t>ТЕРр66-27-5</t>
  </si>
  <si>
    <t>Промывка трубопроводов для последующего санирования трубопровода диаметром Промывка трубопроводов для последующего санирования трубопровода диаметром до 800 мм</t>
  </si>
  <si>
    <t>ТЕРр66-27-6</t>
  </si>
  <si>
    <t>Промывка трубопроводов для последующего санирования трубопровода диаметром Промывка трубопроводов для последующего санирования трубопровода диаметром до 1000 мм</t>
  </si>
  <si>
    <t>Телевизионное инспекционное обследование трубопровода после промывки с одновременной сушкой трубопровода</t>
  </si>
  <si>
    <t>ТЕРр66-28-1</t>
  </si>
  <si>
    <t>Телевизионное инспекционное обследование трубопровода после промывки с одновременной сушкой трубопровода диаметром Телевизионное инспекционное обследование трубопровода после промывки с одновременной сушкой трубопровода диаметром до 150 мм</t>
  </si>
  <si>
    <t>ТЕРр66-28-2</t>
  </si>
  <si>
    <t>Телевизионное инспекционное обследование трубопровода после промывки с одновременной сушкой трубопровода диаметром Телевизионное инспекционное обследование трубопровода после промывки с одновременной сушкой трубопровода диаметром до 300 мм</t>
  </si>
  <si>
    <t>ТЕРр66-28-3</t>
  </si>
  <si>
    <t>Телевизионное инспекционное обследование трубопровода после промывки с одновременной сушкой трубопровода диаметром Телевизионное инспекционное обследование трубопровода после промывки с одновременной сушкой трубопровода диаметром до 450 мм</t>
  </si>
  <si>
    <t>ТЕРр66-28-4</t>
  </si>
  <si>
    <t>Телевизионное инспекционное обследование трубопровода после промывки с одновременной сушкой трубопровода диаметром Телевизионное инспекционное обследование трубопровода после промывки с одновременной сушкой трубопровода диаметром до 600 мм</t>
  </si>
  <si>
    <t>ТЕРр66-28-5</t>
  </si>
  <si>
    <t>Телевизионное инспекционное обследование трубопровода после промывки с одновременной сушкой трубопровода диаметром Телевизионное инспекционное обследование трубопровода после промывки с одновременной сушкой трубопровода диаметром до 800 мм</t>
  </si>
  <si>
    <t>ТЕРр66-28-6</t>
  </si>
  <si>
    <t>Телевизионное инспекционное обследование трубопровода после промывки с одновременной сушкой трубопровода диаметром Телевизионное инспекционное обследование трубопровода после промывки с одновременной сушкой трубопровода диаметром до 1000 мм</t>
  </si>
  <si>
    <t>Санирование трубопровода по методике «Процесс Феникс»</t>
  </si>
  <si>
    <t>ТЕРр66-29-1</t>
  </si>
  <si>
    <t>Санирование трубопровода по методике «Процесс Феникс» диаметром Санирование трубопровода по методике «Процесс Феникс» диаметром до 100 мм</t>
  </si>
  <si>
    <t>ТЕРр66-29-2</t>
  </si>
  <si>
    <t>Санирование трубопровода по методике «Процесс Феникс» диаметром Санирование трубопровода по методике «Процесс Феникс» диаметром до 150 мм</t>
  </si>
  <si>
    <t>ТЕРр66-29-3</t>
  </si>
  <si>
    <t>Санирование трубопровода по методике «Процесс Феникс» диаметром Санирование трубопровода по методике «Процесс Феникс» диаметром до 200 мм</t>
  </si>
  <si>
    <t>ТЕРр66-29-4</t>
  </si>
  <si>
    <t>Санирование трубопровода по методике «Процесс Феникс» диаметром Санирование трубопровода по методике «Процесс Феникс» диаметром до 300 мм</t>
  </si>
  <si>
    <t>ТЕРр66-29-5</t>
  </si>
  <si>
    <t>Санирование трубопровода по методике «Процесс Феникс» диаметром Санирование трубопровода по методике «Процесс Феникс» диаметром до 400 мм</t>
  </si>
  <si>
    <t>ТЕРр66-29-6</t>
  </si>
  <si>
    <t>Санирование трубопровода по методике «Процесс Феникс» диаметром Санирование трубопровода по методике «Процесс Феникс» диаметром до 450 мм</t>
  </si>
  <si>
    <t>ТЕРр66-29-7</t>
  </si>
  <si>
    <t>Санирование трубопровода по методике «Процесс Феникс» диаметром Санирование трубопровода по методике «Процесс Феникс» диаметром до 500 мм</t>
  </si>
  <si>
    <t>ТЕРр66-29-8</t>
  </si>
  <si>
    <t>Санирование трубопровода по методике «Процесс Феникс» диаметром Санирование трубопровода по методике «Процесс Феникс» диаметром до 600 мм</t>
  </si>
  <si>
    <t>ТЕРр66-29-9</t>
  </si>
  <si>
    <t>Санирование трубопровода по методике «Процесс Феникс» диаметром Санирование трубопровода по методике «Процесс Феникс» диаметром до 700 мм</t>
  </si>
  <si>
    <t>ТЕРр66-29-10</t>
  </si>
  <si>
    <t>Санирование трубопровода по методике «Процесс Феникс» диаметром Санирование трубопровода по методике «Процесс Феникс» диаметром до 800 мм</t>
  </si>
  <si>
    <t>ТЕРр66-29-11</t>
  </si>
  <si>
    <t>Санирование трубопровода по методике «Процесс Феникс» диаметром Санирование трубопровода по методике «Процесс Феникс» диаметром до 900 мм</t>
  </si>
  <si>
    <t>ТЕРр66-29-12</t>
  </si>
  <si>
    <t>Санирование трубопровода по методике «Процесс Феникс» диаметром Санирование трубопровода по методике «Процесс Феникс» диаметром до 1000 мм</t>
  </si>
  <si>
    <t>Телевизионное инспекционное обследование трубопровода после операции санирования</t>
  </si>
  <si>
    <t>ТЕРр66-30-1</t>
  </si>
  <si>
    <t>Подземное разрушение старой трубы с помощью пневмопробойника с протягиванием на ее место новой полиэтиленовой трубы</t>
  </si>
  <si>
    <t>ТЕРр66-31-1</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</si>
  <si>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50 и 100 мм на dн 90 мм</t>
  </si>
  <si>
    <t>ТЕРр66-31-2</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</si>
  <si>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100 мм на dн 110 мм</t>
  </si>
  <si>
    <t>ТЕРр66-31-3</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</si>
  <si>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100 мм на dн 160 и 180 мм</t>
  </si>
  <si>
    <t>ТЕРр66-31-4</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</si>
  <si>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150 мм на dн 160 и 180 мм</t>
  </si>
  <si>
    <t>ТЕРр66-31-5</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</si>
  <si>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150 мм на dн 200 и 225 мм</t>
  </si>
  <si>
    <t>ТЕРр66-31-6</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</si>
  <si>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200 мм на dн 200 и 225 мм</t>
  </si>
  <si>
    <t>ТЕРр66-31-7</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</si>
  <si>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200 мм на dн 250 мм</t>
  </si>
  <si>
    <t>ТЕРр66-31-8</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</si>
  <si>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250 мм на dн 250 мм</t>
  </si>
  <si>
    <t>ТЕРр66-31-9</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</si>
  <si>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250 мм на dн 315 мм</t>
  </si>
  <si>
    <t>ТЕРр66-31-10</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</si>
  <si>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300 мм на dн 315 мм</t>
  </si>
  <si>
    <t>ТЕРр66-31-11</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</si>
  <si>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300 мм на dн 355 мм</t>
  </si>
  <si>
    <t>ТЕРр66-31-12</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</si>
  <si>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350 мм на dн 355 мм</t>
  </si>
  <si>
    <t>ТЕРр66-31-13</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</si>
  <si>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350 мм на dн 400 мм</t>
  </si>
  <si>
    <t>ТЕРр66-31-14</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</si>
  <si>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400 мм на dн 400 мм</t>
  </si>
  <si>
    <t>ТЕРр66-31-15</t>
  </si>
  <si>
    <t>Бестраншейная замена труб (разрушение старой трубы с помощью пневмопробойника) полиэтиленовыми трубами с изменением диаметра Бестраншейная замена труб (разрушение старой трубы с помощью пневмопробойника) полиэтиленовыми трубами с изменением диаметра с dу 400 мм на dн 450 мм</t>
  </si>
  <si>
    <t>Протаскивание водопроводной полиэтиленовой трубы в существующую без разрушения с помощью пневмопробойника</t>
  </si>
  <si>
    <t>ТЕРр66-32-1</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</si>
  <si>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100 мм на dн 75 мм</t>
  </si>
  <si>
    <t>ТЕРр66-32-2</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</si>
  <si>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150 мм на dн 110 мм</t>
  </si>
  <si>
    <t>ТЕРр66-32-3</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</si>
  <si>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200 мм на dн 160 мм</t>
  </si>
  <si>
    <t>ТЕРр66-32-4</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</si>
  <si>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250 мм на dн 200 мм</t>
  </si>
  <si>
    <t>ТЕРр66-32-5</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</si>
  <si>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300 мм на dн 225 мм</t>
  </si>
  <si>
    <t>ТЕРр66-32-6</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</si>
  <si>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350 мм на dн 315 мм</t>
  </si>
  <si>
    <t>ТЕРр66-32-7</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</si>
  <si>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400 мм на dн 315 мм</t>
  </si>
  <si>
    <t>ТЕРр66-32-8</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</si>
  <si>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450 мм на dн 355 мм</t>
  </si>
  <si>
    <t>ТЕРр66-32-9</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</si>
  <si>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500 мм на dн 400 мм</t>
  </si>
  <si>
    <t>ТЕРр66-32-10</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</si>
  <si>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600 мм на dн 500 мм</t>
  </si>
  <si>
    <t>ТЕРр66-32-11</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</si>
  <si>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700 мм на dн 560 мм</t>
  </si>
  <si>
    <t>ТЕРр66-32-12</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</si>
  <si>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750 мм на dн 630 мм</t>
  </si>
  <si>
    <t>ТЕРр66-32-13</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</si>
  <si>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800 мм на dн 710 мм</t>
  </si>
  <si>
    <t>ТЕРр66-32-14</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</si>
  <si>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900 мм на dн 800 мм</t>
  </si>
  <si>
    <t>ТЕРр66-32-15</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</si>
  <si>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1000 мм на dн 900 мм</t>
  </si>
  <si>
    <t>ТЕРр66-32-16</t>
  </si>
  <si>
    <t>Бестраншейная замена труб (без разрушение старой трубы с помощью пневмопробойника) полиэтиленовыми трубами с изменением диаметра Бестраншейная замена труб (без разрушение старой трубы с помощью пневмопробойника) полиэтиленовыми трубами с изменением диаметра с dу 1200 мм на dн 1000 мм</t>
  </si>
  <si>
    <t>Раздел 3. Подраздел 66.3. РЕКОНСТРУКЦИЯ И РЕМОНТ НАРУЖНЫХ СЕТЕЙ КАНАЛИЗАЦИИ БЕСТРАНШЕЙНЫМИ МЕТОДАМИ С ПРИМЕНЕНИЕМ ИМПОРТНЫХ ТЕХНОЛОГИЙ</t>
  </si>
  <si>
    <t>Облицовка колодцев методом «TROLINING»</t>
  </si>
  <si>
    <t>ТЕРр66-33-1</t>
  </si>
  <si>
    <t>Восстановление колодцев методом «TROLINING» при диаметре колодцев Восстановление колодцев методом «TROLINING» при диаметре колодцев 1,0 м и высоте 1,0 м</t>
  </si>
  <si>
    <t>ТЕРр66-33-2</t>
  </si>
  <si>
    <t>Восстановление колодцев методом «TROLINING» при диаметре колодцев Восстановление колодцев методом «TROLINING» при диаметре колодцев 1,0 м и высоте 2,5 м</t>
  </si>
  <si>
    <t>ТЕРр66-33-3</t>
  </si>
  <si>
    <t>Восстановление колодцев методом «TROLINING» при диаметре колодцев Восстановление колодцев методом «TROLINING» при диаметре колодцев 1,0 м и высоте 3,0 м</t>
  </si>
  <si>
    <t>ТЕРр66-33-4</t>
  </si>
  <si>
    <t>Восстановление колодцев методом «TROLINING» при диаметре колодцев Восстановление колодцев методом «TROLINING» при диаметре колодцев 1,5 м и высоте 4,0 м</t>
  </si>
  <si>
    <t>ТЕРр66-33-5</t>
  </si>
  <si>
    <t>Восстановление колодцев методом «TROLINING» при диаметре колодцев Восстановление колодцев методом «TROLINING» при диаметре колодцев 1,5 м и высоте 5,0 м</t>
  </si>
  <si>
    <t>ТЕРр66-33-6</t>
  </si>
  <si>
    <t>Восстановление колодцев методом «TROLINING» при диаметре колодцев Восстановление колодцев методом «TROLINING» при диаметре колодцев 1,5 м и высоте 6,0 м</t>
  </si>
  <si>
    <t>Облицовка колодцев полиэтиленовыми трубами</t>
  </si>
  <si>
    <t>ТЕРр66-34-1</t>
  </si>
  <si>
    <t>Облицовка колодцев полиэтиленовыми трубами при диаметре колодцев Облицовка колодцев полиэтиленовыми трубами при диаметре колодцев 1,0 м и высоте 1,0 м</t>
  </si>
  <si>
    <t>ТЕРр66-34-2</t>
  </si>
  <si>
    <t>Облицовка колодцев полиэтиленовыми трубами при диаметре колодцев Облицовка колодцев полиэтиленовыми трубами при диаметре колодцев 1,0 м и высоте 2,5 м</t>
  </si>
  <si>
    <t>ТЕРр66-34-3</t>
  </si>
  <si>
    <t>Облицовка колодцев полиэтиленовыми трубами при диаметре колодцев Облицовка колодцев полиэтиленовыми трубами при диаметре колодцев 1,0 м и высоте 3,0 м</t>
  </si>
  <si>
    <t>ТЕРр66-34-4</t>
  </si>
  <si>
    <t>Облицовка колодцев полиэтиленовыми трубами при диаметре колодцев Облицовка колодцев полиэтиленовыми трубами при диаметре колодцев 1,5 м и высоте 4,0 м</t>
  </si>
  <si>
    <t>ТЕРр66-34-5</t>
  </si>
  <si>
    <t>Облицовка колодцев полиэтиленовыми трубами при диаметре колодцев Облицовка колодцев полиэтиленовыми трубами при диаметре колодцев 1,5 м и высоте 5,0 м</t>
  </si>
  <si>
    <t>ТЕРр66-34-6</t>
  </si>
  <si>
    <t>Облицовка колодцев полиэтиленовыми трубами при диаметре колодцев Облицовка колодцев полиэтиленовыми трубами при диаметре колодцев 1,5 м и высоте 6,0 м</t>
  </si>
  <si>
    <t>Очистка участка трубы под заглушку</t>
  </si>
  <si>
    <t>ТЕРр66-35-1</t>
  </si>
  <si>
    <t>Очистка под заглушку участка трубы диаметром Очистка под заглушку участка трубы диаметром до 600 мм</t>
  </si>
  <si>
    <t>ТЕРр66-35-2</t>
  </si>
  <si>
    <t>Очистка под заглушку участка трубы диаметром Очистка под заглушку участка трубы диаметром 600-900 мм</t>
  </si>
  <si>
    <t>ТЕРр66-35-3</t>
  </si>
  <si>
    <t>Очистка под заглушку участка трубы диаметром Очистка под заглушку участка трубы диаметром 1000-1400 мм</t>
  </si>
  <si>
    <t>Монтаж и демонтаж резинокордной пневмозаглушки</t>
  </si>
  <si>
    <t>ТЕРр66-36-1</t>
  </si>
  <si>
    <t>Монтаж и демонтаж резинокордной пневмозаглушки диаметром Монтаж и демонтаж резинокордной пневмозаглушки диаметром 100–200 мм</t>
  </si>
  <si>
    <t>ТЕРр66-36-2</t>
  </si>
  <si>
    <t>Монтаж и демонтаж резинокордной пневмозаглушки диаметром Монтаж и демонтаж резинокордной пневмозаглушки диаметром 200–400 мм</t>
  </si>
  <si>
    <t>ТЕРр66-36-3</t>
  </si>
  <si>
    <t>Монтаж и демонтаж резинокордной пневмозаглушки диаметром Монтаж и демонтаж резинокордной пневмозаглушки диаметром 400–600 мм</t>
  </si>
  <si>
    <t>ТЕРр66-36-4</t>
  </si>
  <si>
    <t>Монтаж и демонтаж резинокордной пневмозаглушки диаметром Монтаж и демонтаж резинокордной пневмозаглушки диаметром 600–800 мм</t>
  </si>
  <si>
    <t>ТЕРр66-36-5</t>
  </si>
  <si>
    <t>Монтаж и демонтаж резинокордной пневмозаглушки диаметром Монтаж и демонтаж резинокордной пневмозаглушки диаметром 800–1200 мм</t>
  </si>
  <si>
    <t>ТЕРр66-36-6</t>
  </si>
  <si>
    <t>Монтаж и демонтаж резинокордной пневмозаглушки диаметром Контроль поддержания заглушки в сутки</t>
  </si>
  <si>
    <t>Бестраншейная замена канализационных трубопроводов укороченными патрубками с помощью пневмопробойника</t>
  </si>
  <si>
    <t>ТЕРр66-37-1</t>
  </si>
  <si>
    <t>Бестраншейная замена канализационных трубопроводов укороченными пластмассовыми патрубками с помощью пневмопробойника с изменением диаметра Бестраншейная замена канализационных трубопроводов укороченными пластмассовыми патрубками с помощью пневмопробойника с изменением диаметра dу 100 мм на dн 225 мм</t>
  </si>
  <si>
    <t>ТЕРр66-37-2</t>
  </si>
  <si>
    <t>Бестраншейная замена канализационных трубопроводов укороченными пластмассовыми патрубками с помощью пневмопробойника с изменением диаметра Бестраншейная замена канализационных трубопроводов укороченными пластмассовыми патрубками с помощью пневмопробойника с изменением диаметра dу 230 мм на dн 315 мм</t>
  </si>
  <si>
    <t>ТЕРр66-37-3</t>
  </si>
  <si>
    <t>Бестраншейная замена канализационных трубопроводов укороченными пластмассовыми патрубками с помощью пневмопробойника с изменением диаметра Бестраншейная замена канализационных трубопроводов укороченными пластмассовыми патрубками с помощью пневмопробойника с изменением диаметра dу 230 мм на dн 225 мм</t>
  </si>
  <si>
    <t>ТЕРр66-37-4</t>
  </si>
  <si>
    <t>Бестраншейная замена канализационных трубопроводов укороченными пластмассовыми патрубками с помощью пневмопробойника с изменением диаметра Бестраншейная замена канализационных трубопроводов укороченными пластмассовыми патрубками с помощью пневмопробойника с изменением диаметра большего на меньший диаметр трубы</t>
  </si>
  <si>
    <t>ТЕРр66-37-5</t>
  </si>
  <si>
    <t>Бестраншейная замена канализационных трубопроводов укороченными пластмассовыми патрубками с помощью пневмопробойника с изменением диаметра На каждый дополнительный колодец сверх двух добавлять к расценкам 66-37-1, 66-37-2, 66-37-3, 66-37-4</t>
  </si>
  <si>
    <t>Заполнение упраздняемых трубопроводов или межтрубного пространства при трубах в футляре песком, бетоном, раствором</t>
  </si>
  <si>
    <t>ТЕРр66-38-1</t>
  </si>
  <si>
    <t>Заполнение трубопроводов или межтрубного пространства при трубах в футляре Заполнение трубопроводов или межтрубного пространства при трубах в футляре песком</t>
  </si>
  <si>
    <t>ТЕРр66-38-2</t>
  </si>
  <si>
    <t>Заполнение трубопроводов или межтрубного пространства при трубах в футляре Заполнение трубопроводов или межтрубного пространства при трубах в футляре бетоном</t>
  </si>
  <si>
    <t>ТЕРр66-38-3</t>
  </si>
  <si>
    <t>Заполнение трубопроводов или межтрубного пространства при трубах в футляре Заполнение трубопроводов или межтрубного пространства при трубах в футляре цементным раствором</t>
  </si>
  <si>
    <t>Бестраншейная замена канализационных трубопроводов укороченными патрубками «ВИП-ЛАЙНЕР» с помощью пневмопробойника</t>
  </si>
  <si>
    <t>ТЕРр66-39-1</t>
  </si>
  <si>
    <t>Бестраншейная замена трубопроводов укороченными пластмассовыми патрубками «ВИП-ЛАЙНЕР» с помощью пневмопробойника с изменением диаметра Бестраншейная замена трубопроводов укороченными пластмассовыми патрубками «ВИП-ЛАЙНЕР» с помощью пневмопробойника с изменением диаметра dу 150 мм на dн 200 мм</t>
  </si>
  <si>
    <t>ТЕРр66-39-2</t>
  </si>
  <si>
    <t>Бестраншейная замена трубопроводов укороченными пластмассовыми патрубками «ВИП-ЛАЙНЕР» с помощью пневмопробойника с изменением диаметра Бестраншейная замена трубопроводов укороченными пластмассовыми патрубками «ВИП-ЛАЙНЕР» с помощью пневмопробойника с изменением диаметра dу 150 мм 225 мм; dу 200 мм на dн 280 мм</t>
  </si>
  <si>
    <t>ТЕРр66-39-3</t>
  </si>
  <si>
    <t>Бестраншейная замена трубопроводов укороченными пластмассовыми патрубками «ВИП-ЛАЙНЕР» с помощью пневмопробойника с изменением диаметра Бестраншейная замена трубопроводов укороченными пластмассовыми патрубками «ВИП-ЛАЙНЕР» с помощью пневмопробойника с изменением диаметра dу 230 мм на dн 250 мм; dу 250 мм на dн 280 мм</t>
  </si>
  <si>
    <t>ТЕРр66-39-4</t>
  </si>
  <si>
    <t>Бестраншейная замена трубопроводов укороченными пластмассовыми патрубками «ВИП-ЛАЙНЕР» с помощью пневмопробойника с изменением диаметра Бестраншейная замена трубопроводов укороченными пластмассовыми патрубками «ВИП-ЛАЙНЕР» с помощью пневмопробойника с изменением диаметра dу 230 мм на dн 280 мм; dу 200 мм на dн 250 мм; dу 250 мм на dн 315 мм</t>
  </si>
  <si>
    <t>ТЕРр66-39-5</t>
  </si>
  <si>
    <t>Бестраншейная замена трубопроводов укороченными пластмассовыми патрубками «ВИП-ЛАЙНЕР» с помощью пневмопробойника с изменением диаметра Бестраншейная замена трубопроводов укороченными пластмассовыми патрубками «ВИП-ЛАЙНЕР» с помощью пневмопробойника с изменением диаметра dу 300 мм на dн 315 мм</t>
  </si>
  <si>
    <t>ТЕРр66-39-6</t>
  </si>
  <si>
    <t>Бестраншейная замена трубопроводов укороченными пластмассовыми патрубками «ВИП-ЛАЙНЕР» с помощью пневмопробойника с изменением диаметра Бестраншейная замена трубопроводов укороченными пластмассовыми патрубками «ВИП-ЛАЙНЕР» с помощью пневмопробойника с изменением диаметра dу 350 мм на dн 355 мм</t>
  </si>
  <si>
    <t>ТЕРр66-39-7</t>
  </si>
  <si>
    <t>Бестраншейная замена трубопроводов укороченными пластмассовыми патрубками «ВИП-ЛАЙНЕР» с помощью пневмопробойника с изменением диаметра Бестраншейная замена трубопроводов укороченными пластмассовыми патрубками «ВИП-ЛАЙНЕР» с помощью пневмопробойника с изменением диаметра большего на меньший диаметр трубы</t>
  </si>
  <si>
    <t>Бестраншейное восстановление канализационных трубопроводов методом «ФЛЕКСОРЕН»</t>
  </si>
  <si>
    <t>ТЕРр66-40-1</t>
  </si>
  <si>
    <t>Бестраншейная замена трубопроводов трубами «ФЛЕКСОРЕН» диаметром 140-270 мм</t>
  </si>
  <si>
    <t>Восстановление канализационных трубопроводов методом «ИНСИТУФОРМ»</t>
  </si>
  <si>
    <t>ТЕРр66-41-1</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</si>
  <si>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300 мм</t>
  </si>
  <si>
    <t>ТЕРр66-41-2</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</si>
  <si>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350 мм</t>
  </si>
  <si>
    <t>ТЕРр66-41-3</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</si>
  <si>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375 мм</t>
  </si>
  <si>
    <t>ТЕРр66-41-4</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</si>
  <si>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400 мм</t>
  </si>
  <si>
    <t>ТЕРр66-41-5</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</si>
  <si>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450 мм</t>
  </si>
  <si>
    <t>ТЕРр66-41-6</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</si>
  <si>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500 мм</t>
  </si>
  <si>
    <t>ТЕРр66-41-7</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</si>
  <si>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600 мм</t>
  </si>
  <si>
    <t>ТЕРр66-41-8</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</si>
  <si>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700 мм</t>
  </si>
  <si>
    <t>ТЕРр66-41-9</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</si>
  <si>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800 мм</t>
  </si>
  <si>
    <t>ТЕРр66-41-10</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</si>
  <si>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900 мм</t>
  </si>
  <si>
    <t>ТЕРр66-41-11</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</si>
  <si>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1000 мм</t>
  </si>
  <si>
    <t>ТЕРр66-41-12</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</si>
  <si>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1200 мм</t>
  </si>
  <si>
    <t>ТЕРр66-41-13</t>
  </si>
  <si>
    <t>Восстановление канализационных трубопроводов методом «ИНСИТУФОРМ» диаметром Восстановление канализационных трубопроводов методом «ИНСИТУФОРМ» диаметром 1500 мм</t>
  </si>
  <si>
    <t>Бестраншейная замена канализационных трубопроводов на пластмассовые методом «ГРУНДОКРАК»</t>
  </si>
  <si>
    <t>ТЕРр66-42-1</t>
  </si>
  <si>
    <t>Бестраншейная замена методом «ГРУНДОКРАК» канализационных трубопроводов на пластмассовые диаметром Бестраншейная замена методом «ГРУНДОКРАК» канализационных трубопроводов на пластмассовые диаметром до 250 мм</t>
  </si>
  <si>
    <t>ТЕРр66-42-2</t>
  </si>
  <si>
    <t>Бестраншейная замена методом «ГРУНДОКРАК» канализационных трубопроводов на пластмассовые диаметром Бестраншейная замена методом «ГРУНДОКРАК» канализационных трубопроводов на пластмассовые диаметром 315 мм</t>
  </si>
  <si>
    <t>ТЕРр66-42-3</t>
  </si>
  <si>
    <t>Бестраншейная замена методом «ГРУНДОКРАК» канализационных трубопроводов на пластмассовые диаметром Бестраншейная замена методом «ГРУНДОКРАК» канализационных трубопроводов на пластмассовые диаметром 355-450 мм</t>
  </si>
  <si>
    <t>ТЕРр66-42-4</t>
  </si>
  <si>
    <t>Бестраншейная замена методом «ГРУНДОКРАК» канализационных трубопроводов на пластмассовые диаметром Бестраншейная замена методом «ГРУНДОКРАК» канализационных трубопроводов на пластмассовые диаметром 560-630 мм</t>
  </si>
  <si>
    <t>ТЕРр66-42-5</t>
  </si>
  <si>
    <t>Бестраншейная замена методом «ГРУНДОКРАК» канализационных трубопроводов на пластмассовые диаметром Бестраншейная замена методом «ГРУНДОКРАК» канализационных трубопроводов на пластмассовые диаметром 710-1200 мм</t>
  </si>
  <si>
    <t>Промывка канализационных сетей спецмашинами «СКАНИЯ» и «SISU»</t>
  </si>
  <si>
    <t>ТЕРр66-43-1</t>
  </si>
  <si>
    <t>Промывка спецмашинами «СКАНИЯ» и «SISU» канализационных трубопроводов диаметром Промывка спецмашинами «СКАНИЯ» и «SISU» канализационных трубопроводов диаметром 150-250 мм</t>
  </si>
  <si>
    <t>ТЕРр66-43-2</t>
  </si>
  <si>
    <t>Промывка спецмашинами «СКАНИЯ» и «SISU» канализационных трубопроводов диаметром Промывка спецмашинами «СКАНИЯ» и «SISU» канализационных трубопроводов диаметром 300 мм</t>
  </si>
  <si>
    <t>ТЕРр66-43-3</t>
  </si>
  <si>
    <t>Промывка спецмашинами «СКАНИЯ» и «SISU» канализационных трубопроводов диаметром Промывка спецмашинами «СКАНИЯ» и «SISU» канализационных трубопроводов диаметром 400 мм</t>
  </si>
  <si>
    <t>ТЕРр66-43-4</t>
  </si>
  <si>
    <t>Промывка спецмашинами «СКАНИЯ» и «SISU» канализационных трубопроводов диаметром Промывка спецмашинами «СКАНИЯ» и «SISU» канализационных трубопроводов диаметром 500 мм</t>
  </si>
  <si>
    <t>ТЕРр66-43-5</t>
  </si>
  <si>
    <t>Промывка спецмашинами «СКАНИЯ» и «SISU» канализационных трубопроводов диаметром Промывка спецмашинами «СКАНИЯ» и «SISU» канализационных трубопроводов диаметром 600 мм</t>
  </si>
  <si>
    <t>ТЕРр66-43-6</t>
  </si>
  <si>
    <t>Промывка спецмашинами «СКАНИЯ» и «SISU» канализационных трубопроводов диаметром Промывка спецмашинами «СКАНИЯ» и «SISU» канализационных трубопроводов диаметром 700 мм</t>
  </si>
  <si>
    <t>ТЕРр66-43-7</t>
  </si>
  <si>
    <t>Промывка спецмашинами «СКАНИЯ» и «SISU» канализационных трубопроводов диаметром Промывка спецмашинами «СКАНИЯ» и «SISU» канализационных трубопроводов диаметром 800 мм</t>
  </si>
  <si>
    <t>ТЕРр66-43-8</t>
  </si>
  <si>
    <t>Промывка спецмашинами «СКАНИЯ» и «SISU» канализационных трубопроводов диаметром Промывка спецмашинами «СКАНИЯ» и «SISU» канализационных трубопроводов диаметром 900 мм</t>
  </si>
  <si>
    <t>ТЕРр66-43-9</t>
  </si>
  <si>
    <t>Промывка спецмашинами «СКАНИЯ» и «SISU» канализационных трубопроводов диаметром Промывка спецмашинами «СКАНИЯ» и «SISU» канализационных трубопроводов диаметром 1000 мм</t>
  </si>
  <si>
    <t>ТЕРр66-43-10</t>
  </si>
  <si>
    <t>Промывка спецмашинами «СКАНИЯ» и «SISU» канализационных трубопроводов диаметром Промывка спецмашинами «СКАНИЯ» и «SISU» канализационных трубопроводов диаметром 1200 мм</t>
  </si>
  <si>
    <t>Восстановление канализационных колодцев методом «TROLINING»</t>
  </si>
  <si>
    <t>ТЕРр66-44-1</t>
  </si>
  <si>
    <t>Восстановление канализационных колодцев методом «TROLINING» при диаметре колодцев Восстановление канализационных колодцев методом «TROLINING» при диаметре колодцев 1,0 м и высоте 1,0 м</t>
  </si>
  <si>
    <t>ТЕРр66-44-2</t>
  </si>
  <si>
    <t>Восстановление канализационных колодцев методом «TROLINING» при диаметре колодцев Восстановление канализационных колодцев методом «TROLINING» при диаметре колодцев 1,0 м и высоте 2,5 м</t>
  </si>
  <si>
    <t>ТЕРр66-44-3</t>
  </si>
  <si>
    <t>Восстановление канализационных колодцев методом «TROLINING» при диаметре колодцев Восстановление канализационных колодцев методом «TROLINING» при диаметре колодцев 1,0 м и высоте 3,0 м</t>
  </si>
  <si>
    <t>ТЕРр66-44-4</t>
  </si>
  <si>
    <t>Восстановление канализационных колодцев методом «TROLINING» при диаметре колодцев Восстановление канализационных колодцев методом «TROLINING» при диаметре колодцев 1,5 м и высоте 4,0 м</t>
  </si>
  <si>
    <t>ТЕРр66-44-5</t>
  </si>
  <si>
    <t>Восстановление канализационных колодцев методом «TROLINING» при диаметре колодцев Восстановление канализационных колодцев методом «TROLINING» при диаметре колодцев 1,5 м и высоте 5,0 м</t>
  </si>
  <si>
    <t>ТЕРр66-44-6</t>
  </si>
  <si>
    <t>Восстановление канализационных колодцев методом «TROLINING» при диаметре колодцев Восстановление канализационных колодцев методом «TROLINING» при диаметре колодцев 1,5 м и высоте 6,0 м</t>
  </si>
  <si>
    <t>Восстановление канализационных колодцев полиэтиленовыми трубами</t>
  </si>
  <si>
    <t>ТЕРр66-45-1</t>
  </si>
  <si>
    <t>Восстановление канализационных колодцев полиэтиленовыми трубами при диаметре колодцев Восстановление канализационных колодцев полиэтиленовыми трубами при диаметре колодцев 1,0 м и высоте 1,0 м</t>
  </si>
  <si>
    <t>ТЕРр66-45-2</t>
  </si>
  <si>
    <t>Восстановление канализационных колодцев полиэтиленовыми трубами при диаметре колодцев Восстановление канализационных колодцев полиэтиленовыми трубами при диаметре колодцев 1,0 м и высоте 2,5 м</t>
  </si>
  <si>
    <t>ТЕРр66-45-3</t>
  </si>
  <si>
    <t>Восстановление канализационных колодцев полиэтиленовыми трубами при диаметре колодцев Восстановление канализационных колодцев полиэтиленовыми трубами при диаметре колодцев 1,0 м и высоте 3,0 м</t>
  </si>
  <si>
    <t>ТЕРр66-45-4</t>
  </si>
  <si>
    <t>Восстановление канализационных колодцев полиэтиленовыми трубами при диаметре колодцев Восстановление канализационных колодцев полиэтиленовыми трубами при диаметре колодцев 1,5 м и высоте 4,0 м</t>
  </si>
  <si>
    <t>ТЕРр66-45-5</t>
  </si>
  <si>
    <t>Восстановление канализационных колодцев полиэтиленовыми трубами при диаметре колодцев Восстановление канализационных колодцев полиэтиленовыми трубами при диаметре колодцев 1,5 м и высоте 5,0 м</t>
  </si>
  <si>
    <t>ТЕРр66-45-6</t>
  </si>
  <si>
    <t>Восстановление канализационных колодцев полиэтиленовыми трубами при диаметре колодцев Восстановление канализационных колодцев полиэтиленовыми трубами при диаметре колодцев 1,5 м и высоте 6,0 м</t>
  </si>
  <si>
    <t>Крепление траншей с помощью крепежных блоков</t>
  </si>
  <si>
    <t>ТЕРр66-46-1</t>
  </si>
  <si>
    <t>Крепление траншей с помощью блоков размерами Крепление траншей с помощью блоков размерами 3,5х2,4+3,5х1,3</t>
  </si>
  <si>
    <t>ТЕРр66-46-2</t>
  </si>
  <si>
    <t>Крепление траншей с помощью блоков размерами Крепление траншей с помощью блоков размерами 4,0х2,4+4,0х1,3</t>
  </si>
  <si>
    <t>Санация внутренней поверхности стальных труб водопроводных сетей методом нанесения цементно-песчаного раствора</t>
  </si>
  <si>
    <t>ТЕРр66-47-1</t>
  </si>
  <si>
    <t>Санация внутренней поверхности стальных труб водопроводных сетей методом нанесения цементно-песчаного раствора, диаметром Санация внутренней поверхности стальных труб водопроводных сетей методом нанесения цементно-песчаного раствора, диаметром до 200 мм</t>
  </si>
  <si>
    <t>ТЕРр66-47-2</t>
  </si>
  <si>
    <t>Санация внутренней поверхности стальных труб водопроводных сетей методом нанесения цементно-песчаного раствора, диаметром Санация внутренней поверхности стальных труб водопроводных сетей методом нанесения цементно-песчаного раствора, диаметром до 300 мм</t>
  </si>
  <si>
    <t>ТЕРр66-47-3</t>
  </si>
  <si>
    <t>Санация внутренней поверхности стальных труб водопроводных сетей методом нанесения цементно-песчаного раствора, диаметром Санация внутренней поверхности стальных труб водопроводных сетей методом нанесения цементно-песчаного раствора, диаметром до 600 мм</t>
  </si>
  <si>
    <t>ТЕРр66-47-4</t>
  </si>
  <si>
    <t>Санация внутренней поверхности стальных труб водопроводных сетей методом нанесения цементно-песчаного раствора, диаметром Санация внутренней поверхности стальных труб водопроводных сетей методом нанесения цементно-песчаного раствора, диаметром до 900 мм</t>
  </si>
  <si>
    <t>ТЕРр66-47-5</t>
  </si>
  <si>
    <t>Санация внутренней поверхности стальных труб водопроводных сетей методом нанесения цементно-песчаного раствора, диаметром Санация внутренней поверхности стальных труб водопроводных сетей методом нанесения цементно-песчаного раствора, диаметром до 1200 мм</t>
  </si>
  <si>
    <t>ТЕРр66-47-6</t>
  </si>
  <si>
    <t>Санация внутренней поверхности стальных труб водопроводных сетей методом нанесения цементно-песчаного раствора, диаметром Санация внутренней поверхности стальных труб водопроводных сетей методом нанесения цементно-песчаного раствора, диаметром до 1400 мм</t>
  </si>
  <si>
    <t>Восстановление внутренних поверхностей канализационных колодцев нанесением цементно-песчанной гидроизоляции</t>
  </si>
  <si>
    <t>ТЕРр66-48-1</t>
  </si>
  <si>
    <t>Восстановление внутренних поверхностей канализационных колодцев нанесением цементно-песчанной гидроизоляции толщиной 12 мм при диаметре Восстановление внутренних поверхностей канализационных колодцев нанесением цементно-песчанной гидроизоляции толщиной 12 мм при диаметре 1,0 м и высоте 1,0 м</t>
  </si>
  <si>
    <t>ТЕРр66-48-2</t>
  </si>
  <si>
    <t>Восстановление внутренних поверхностей канализационных колодцев нанесением цементно-песчанной гидроизоляции толщиной 12 мм при диаметре Восстановление внутренних поверхностей канализационных колодцев нанесением цементно-песчанной гидроизоляции толщиной 12 мм при диаметре 1,5 м и высоте 1,0 м</t>
  </si>
  <si>
    <t>ТЕРр66-48-3</t>
  </si>
  <si>
    <t>Восстановление внутренних поверхностей канализационных колодцев нанесением цементно-песчанной гидроизоляции толщиной 12 мм при диаметре Восстановление внутренних поверхностей канализационных колодцев нанесением цементно-песчанной гидроизоляции толщиной 12 мм при диаметре 2 м и высоте 1,0 м</t>
  </si>
  <si>
    <t>ТЕРр66-48-4</t>
  </si>
  <si>
    <t>При изменении высоты колодца на 0,5 м добавлять или исключать к норме При изменении высоты колодца на 0,5 м добавлять или исключать к норме к расценке 68-48-1</t>
  </si>
  <si>
    <t>ТЕРр66-48-5</t>
  </si>
  <si>
    <t>При изменении высоты колодца на 0,5 м добавлять или исключать к норме При изменении высоты колодца на 0,5 м добавлять или исключать к норме к расценке 68-48-2</t>
  </si>
  <si>
    <t>ТЕРр66-48-6</t>
  </si>
  <si>
    <t>При изменении высоты колодца на 0,5 м добавлять или исключать к норме При изменении высоты колодца на 0,5 м добавлять или исключать к норме к расценке 68-48-3</t>
  </si>
  <si>
    <t>Заделка трещин, раковин и сколов оголовков труб</t>
  </si>
  <si>
    <t>ТЕРр66-49-1</t>
  </si>
  <si>
    <t>Замена стальных трубопроводов теплоснабжения, горячего и холодного водоснабжения в закрытых проходных эксплуатируемых коллекторах</t>
  </si>
  <si>
    <t>ТЕРр66-50-1</t>
  </si>
  <si>
    <t>Замена стальных трубопроводов теплоснабжения, горячего и холодного водоснабжения, диаметр труб, мм Замена стальных трубопроводов теплоснабжения, горячего и холодного водоснабжения, диаметр труб, мм 100</t>
  </si>
  <si>
    <t>ТЕРр66-50-2</t>
  </si>
  <si>
    <t>Замена стальных трубопроводов теплоснабжения, горячего и холодного водоснабжения, диаметр труб, мм Замена стальных трубопроводов теплоснабжения, горячего и холодного водоснабжения, диаметр труб, мм 150</t>
  </si>
  <si>
    <t>ТЕРр66-50-3</t>
  </si>
  <si>
    <t>Замена стальных трубопроводов теплоснабжения, горячего и холодного водоснабжения, диаметр труб, мм Замена стальных трубопроводов теплоснабжения, горячего и холодного водоснабжения, диаметр труб, мм 200</t>
  </si>
  <si>
    <t>ТЕРр66-50-4</t>
  </si>
  <si>
    <t>Замена стальных трубопроводов теплоснабжения, горячего и холодного водоснабжения, диаметр труб, мм Замена стальных трубопроводов теплоснабжения, горячего и холодного водоснабжения, диаметр труб, мм 250</t>
  </si>
  <si>
    <t>ТЕРр66-50-5</t>
  </si>
  <si>
    <t>Замена стальных трубопроводов теплоснабжения, горячего и холодного водоснабжения, диаметр труб, мм Замена стальных трубопроводов теплоснабжения, горячего и холодного водоснабжения, диаметр труб, мм 300</t>
  </si>
  <si>
    <t>ТЕРр66-50-6</t>
  </si>
  <si>
    <t>Замена стальных трубопроводов теплоснабжения, горячего и холодного водоснабжения, диаметр труб, мм Замена стальных трубопроводов теплоснабжения, горячего и холодного водоснабжения, диаметр труб, мм 350</t>
  </si>
  <si>
    <t>ТЕРр66-50-7</t>
  </si>
  <si>
    <t>Замена стальных трубопроводов теплоснабжения, горячего и холодного водоснабжения, диаметр труб, мм Замена стальных трубопроводов теплоснабжения, горячего и холодного водоснабжения, диаметр труб, мм 400</t>
  </si>
  <si>
    <t>ТЕРр-2001-67 Электромонтажные работы</t>
  </si>
  <si>
    <t>Раздел 1. Демонтаж электропроводки</t>
  </si>
  <si>
    <t>ТЕРр67-1-1</t>
  </si>
  <si>
    <t>Демонтаж Демонтаж скрытой электропроводки</t>
  </si>
  <si>
    <t>ТЕРр67-1-2</t>
  </si>
  <si>
    <t>Демонтаж Демонтаж шнура на роликах</t>
  </si>
  <si>
    <t>ТЕРр67-1-3</t>
  </si>
  <si>
    <t>Демонтаж электропроводки, провода на крюках (якорях) с изоляторами сечением Демонтаж электропроводки, провода на крюках (якорях) с изоляторами сечением 16 мм2</t>
  </si>
  <si>
    <t>ТЕРр67-1-4</t>
  </si>
  <si>
    <t>Демонтаж электропроводки, провода на крюках (якорях) с изоляторами сечением Демонтаж электропроводки, провода на крюках (якорях) с изоляторами сечением 70 мм2</t>
  </si>
  <si>
    <t>ТЕРр67-1-5</t>
  </si>
  <si>
    <t>Демонтаж электропроводки, провода на крюках (якорях) с изоляторами сечением Демонтаж электропроводки, провода на крюках (якорях) с изоляторами сечением 150 мм2</t>
  </si>
  <si>
    <t>Раздел 2. Демонтаж труб и проводов из труб</t>
  </si>
  <si>
    <t>ТЕРр67-2-1</t>
  </si>
  <si>
    <t>Демонтаж проводов из труб суммарным сечением Демонтаж проводов из труб суммарным сечением до 6 мм2</t>
  </si>
  <si>
    <t>ТЕРр67-2-2</t>
  </si>
  <si>
    <t>Демонтаж проводов из труб суммарным сечением Демонтаж проводов из труб суммарным сечением до 16 мм2</t>
  </si>
  <si>
    <t>ТЕРр67-2-3</t>
  </si>
  <si>
    <t>Демонтаж проводов из труб суммарным сечением Демонтаж проводов из труб суммарным сечением до 35 мм2</t>
  </si>
  <si>
    <t>ТЕРр67-2-4</t>
  </si>
  <si>
    <t>Демонтаж проводов из труб суммарным сечением Демонтаж проводов из труб суммарным сечением до 70 мм2</t>
  </si>
  <si>
    <t>ТЕРр67-2-5</t>
  </si>
  <si>
    <t>Демонтаж стальных труб, проложенных на скобах диаметром Демонтаж стальных труб, проложенных на скобах диаметром до 25 мм</t>
  </si>
  <si>
    <t>ТЕРр67-2-6</t>
  </si>
  <si>
    <t>Демонтаж стальных труб, проложенных на скобах диаметром Демонтаж стальных труб, проложенных на скобах диаметром до 40 мм</t>
  </si>
  <si>
    <t>ТЕРр67-2-7</t>
  </si>
  <si>
    <t>Демонтаж стальных труб, проложенных на скобах диаметром Демонтаж стальных труб, проложенных на скобах диаметром до 80 мм</t>
  </si>
  <si>
    <t>ТЕРр67-2-8</t>
  </si>
  <si>
    <t>Демонтаж стальных труб, проложенных в борозде пола диаметром Демонтаж стальных труб, проложенных в борозде пола диаметром до 25 мм</t>
  </si>
  <si>
    <t>ТЕРр67-2-9</t>
  </si>
  <si>
    <t>Демонтаж стальных труб, проложенных в борозде пола диаметром Демонтаж стальных труб, проложенных в борозде пола диаметром до 40 мм</t>
  </si>
  <si>
    <t>ТЕРр67-2-10</t>
  </si>
  <si>
    <t>Демонтаж стальных труб, проложенных в борозде пола диаметром Демонтаж стальных труб, проложенных в борозде пола диаметром до 80 мм</t>
  </si>
  <si>
    <t>ТЕРр67-2-11</t>
  </si>
  <si>
    <t>Демонтаж винипластовых труб, проложенных на скобах диаметром Демонтаж винипластовых труб, проложенных на скобах диаметром до 25 мм</t>
  </si>
  <si>
    <t>ТЕРр67-2-12</t>
  </si>
  <si>
    <t>Демонтаж винипластовых труб, проложенных на скобах диаметром Демонтаж винипластовых труб, проложенных на скобах диаметром до 50 мм</t>
  </si>
  <si>
    <t>Раздел 3. Демонтаж кабеля</t>
  </si>
  <si>
    <t>ТЕРр67-3-1</t>
  </si>
  <si>
    <t>Демонтаж кабеля</t>
  </si>
  <si>
    <t>Раздел 4. Демонтаж приборов</t>
  </si>
  <si>
    <t>ТЕРр67-4-1</t>
  </si>
  <si>
    <t>Демонтаж Демонтаж выключателей, розеток</t>
  </si>
  <si>
    <t>ТЕРр67-4-2</t>
  </si>
  <si>
    <t>Демонтаж Демонтаж патронов, подвесов</t>
  </si>
  <si>
    <t>ТЕРр67-4-3</t>
  </si>
  <si>
    <t>Демонтаж Демонтаж светильников с лампами накаливания</t>
  </si>
  <si>
    <t>ТЕРр67-4-4</t>
  </si>
  <si>
    <t>Демонтаж Демонтаж бра, плафонов</t>
  </si>
  <si>
    <t>ТЕРр67-4-5</t>
  </si>
  <si>
    <t>Демонтаж Демонтаж светильников для люминесцентных ламп</t>
  </si>
  <si>
    <t>ТЕРр67-4-6</t>
  </si>
  <si>
    <t>Демонтаж Демонтаж электросчетчиков</t>
  </si>
  <si>
    <t>Раздел 5. Смена ламп</t>
  </si>
  <si>
    <t>ТЕРр67-5-1</t>
  </si>
  <si>
    <t>Смена ламп Смена ламп накаливания</t>
  </si>
  <si>
    <t>ТЕРр67-5-2</t>
  </si>
  <si>
    <t>Смена ламп Смена ламп люминесцентных</t>
  </si>
  <si>
    <t>Раздел 6. Смена магнитных пускателей</t>
  </si>
  <si>
    <t>ТЕРр67-6-1</t>
  </si>
  <si>
    <t>Смена магнитных пускателей</t>
  </si>
  <si>
    <t>Раздел 7. Смена пакетных выключателей</t>
  </si>
  <si>
    <t>ТЕРр67-7-1</t>
  </si>
  <si>
    <t>Смена пакетных выключателей</t>
  </si>
  <si>
    <t>Раздел 8. Смена светильников</t>
  </si>
  <si>
    <t>ТЕРр67-8-1</t>
  </si>
  <si>
    <t>Смена светильников Смена светильников с лампами накаливания</t>
  </si>
  <si>
    <t>ТЕРр67-8-2</t>
  </si>
  <si>
    <t>Смена светильников Смена светильников с люминесцентными лампами</t>
  </si>
  <si>
    <t>Раздел 9. Смена выключателей и розеток</t>
  </si>
  <si>
    <t>ТЕРр67-9-1</t>
  </si>
  <si>
    <t>Смена Смена выключателей</t>
  </si>
  <si>
    <t>ТЕРр67-9-2</t>
  </si>
  <si>
    <t>Смена Смена розеток</t>
  </si>
  <si>
    <t>Раздел 10. Смена электросчетчиков</t>
  </si>
  <si>
    <t>ТЕРр67-10-1</t>
  </si>
  <si>
    <t>Смена электросчетчиков</t>
  </si>
  <si>
    <t>Раздел 11. Смена патронов</t>
  </si>
  <si>
    <t>ТЕРр67-11-1</t>
  </si>
  <si>
    <t>Смена патронов</t>
  </si>
  <si>
    <t>Раздел 12. Ремонт магнитных пускателей</t>
  </si>
  <si>
    <t>ТЕРр67-12-1</t>
  </si>
  <si>
    <t>Ремонт магнитных пускателей</t>
  </si>
  <si>
    <t>Раздел 13. Ремонт групповых щитков на лестничной клетке без ремонта автоматов</t>
  </si>
  <si>
    <t>ТЕРр67-13-1</t>
  </si>
  <si>
    <t>Ремонт групповых щитков на лестничной клетке без ремонта автоматов</t>
  </si>
  <si>
    <t>Раздел 14. Ремонт групповых щитков на лестничной клетке со сменой автоматов</t>
  </si>
  <si>
    <t>ТЕРр67-14-1</t>
  </si>
  <si>
    <t>Ремонт групповых щитков на лестничной клетке со сменой автоматов</t>
  </si>
  <si>
    <t>Раздел 15. Ремонт силового предохранительного шкафа</t>
  </si>
  <si>
    <t>ТЕРр67-15-1</t>
  </si>
  <si>
    <t>Ремонт силового предохранительного шкафа</t>
  </si>
  <si>
    <t>ТЕРр-2001-68 Благоустройство</t>
  </si>
  <si>
    <t>Раздел 1. Корчевка пней вручную давностью рубки до трех лет</t>
  </si>
  <si>
    <t>ТЕРр68-1-1</t>
  </si>
  <si>
    <t>Корчевка пней вручную давностью рубки до трех лет Корчевка пней вручную давностью рубки до трех лет диаметром до 500 мм мягких пород</t>
  </si>
  <si>
    <t>ТЕРр68-1-2</t>
  </si>
  <si>
    <t>Корчевка пней вручную давностью рубки до трех лет Корчевка пней вручную давностью рубки до трех лет диаметром до 500 мм твердых пород</t>
  </si>
  <si>
    <t>ТЕРр68-1-3</t>
  </si>
  <si>
    <t>Корчевка пней вручную давностью рубки до трех лет Корчевка пней вручную давностью рубки до трех лет диаметром до 700 мм мягких пород</t>
  </si>
  <si>
    <t>ТЕРр68-1-4</t>
  </si>
  <si>
    <t>Корчевка пней вручную давностью рубки до трех лет Корчевка пней вручную давностью рубки до трех лет диаметром до 700 мм твердых пород</t>
  </si>
  <si>
    <t>Раздел 2. Формовочная обрезка деревьев</t>
  </si>
  <si>
    <t>ТЕРр68-2-1</t>
  </si>
  <si>
    <t>Формовочная обрезка деревьев высотой Формовочная обрезка деревьев высотой до 5 м</t>
  </si>
  <si>
    <t>ТЕРр68-2-2</t>
  </si>
  <si>
    <t>Формовочная обрезка деревьев высотой Формовочная обрезка деревьев высотой более 5 м</t>
  </si>
  <si>
    <t>Раздел 3. Валка деревьев в городских условиях</t>
  </si>
  <si>
    <t>ТЕРр68-3-1</t>
  </si>
  <si>
    <t>Валка деревьев в городских условиях Валка деревьев в городских условиях (липа, сосна, кедр, тополь) диаметром до 300 мм</t>
  </si>
  <si>
    <t>ТЕРр68-3-2</t>
  </si>
  <si>
    <t>Валка деревьев в городских условиях Валка деревьев в городских условиях (липа, сосна, кедр, тополь) диаметром более 300 мм</t>
  </si>
  <si>
    <t>ТЕРр68-3-3</t>
  </si>
  <si>
    <t>Валка деревьев в городских условиях Валка деревьев в городских условиях (ель, пихта, береза, лиственница, ольха) диаметром до 300 мм</t>
  </si>
  <si>
    <t>ТЕРр68-3-4</t>
  </si>
  <si>
    <t>Валка деревьев в городских условиях Валка деревьев в городских условиях (ель, пихта, береза, лиственница, ольха) диаметром более 300 мм</t>
  </si>
  <si>
    <t>ТЕРр68-3-5</t>
  </si>
  <si>
    <t>Валка деревьев в городских условиях Валка деревьев в городских условиях (дуб, бук, граб, клен, ясень) диаметром до 300 мм</t>
  </si>
  <si>
    <t>ТЕРр68-3-6</t>
  </si>
  <si>
    <t>Валка деревьев в городских условиях Валка деревьев в городских условиях (дуб, бук, граб, клен, ясень) диаметром более 300 мм</t>
  </si>
  <si>
    <t>Раздел 4. Выкашивание газонов</t>
  </si>
  <si>
    <t>ТЕРр68-4-1</t>
  </si>
  <si>
    <t>Выкашивание газонов Выкашивание газонов косой</t>
  </si>
  <si>
    <t>ТЕРр68-4-2</t>
  </si>
  <si>
    <t>Выкашивание газонов Выкашивание газонов газонокосилкой</t>
  </si>
  <si>
    <t>Раздел 5. Вырезка сухих ветвей</t>
  </si>
  <si>
    <t>ТЕРр68-5-1</t>
  </si>
  <si>
    <t>Вырезка сухих ветвей деревьев лиственных пород диаметром Вырезка сухих ветвей деревьев лиственных пород диаметром до 350 мм при количестве срезанных ветвей до 5</t>
  </si>
  <si>
    <t>ТЕРр68-5-2</t>
  </si>
  <si>
    <t>Вырезка сухих ветвей деревьев лиственных пород диаметром Вырезка сухих ветвей деревьев лиственных пород диаметром более 350 мм при количестве срезанных ветвей до 5</t>
  </si>
  <si>
    <t>ТЕРр68-5-3</t>
  </si>
  <si>
    <t>Вырезка сухих ветвей деревьев лиственных пород диаметром Вырезка сухих ветвей деревьев лиственных пород диаметром до 350 мм при количестве срезанных ветвей до 15</t>
  </si>
  <si>
    <t>ТЕРр68-5-4</t>
  </si>
  <si>
    <t>Вырезка сухих ветвей деревьев лиственных пород диаметром Вырезка сухих ветвей деревьев лиственных пород диаметром более 350 мм при количестве срезанных ветвей до 15</t>
  </si>
  <si>
    <t>ТЕРр68-5-5</t>
  </si>
  <si>
    <t>Вырезка сухих ветвей деревьев лиственных пород диаметром Вырезка сухих ветвей деревьев лиственных пород диаметром до 350 мм при количестве срезанных ветвей более 15</t>
  </si>
  <si>
    <t>ТЕРр68-5-6</t>
  </si>
  <si>
    <t>Вырезка сухих ветвей деревьев лиственных пород диаметром Вырезка сухих ветвей деревьев лиственных пород диаметром более 350 мм при количестве срезанных ветвей более 15</t>
  </si>
  <si>
    <t>ТЕРр68-5-7</t>
  </si>
  <si>
    <t>Вырезка сухих ветвей Вырезка сухих ветвей сосны</t>
  </si>
  <si>
    <t>ТЕРр68-5-8</t>
  </si>
  <si>
    <t>Вырезка сухих ветвей Вырезка сухих ветвей ели диаметром до 150 мм</t>
  </si>
  <si>
    <t>ТЕРр68-5-9</t>
  </si>
  <si>
    <t>Вырезка сухих ветвей Вырезка сухих ветвей ели диаметром более 150 мм</t>
  </si>
  <si>
    <t>Раздел 6. Омоложение живых изгородей и кустарников</t>
  </si>
  <si>
    <t>ТЕРр68-6-1</t>
  </si>
  <si>
    <t>Омоложение живых изгородей Омоложение живых изгородей мягких с обрезкой побегов на пень до 70 %</t>
  </si>
  <si>
    <t>ТЕРр68-6-2</t>
  </si>
  <si>
    <t>Омоложение живых изгородей Омоложение живых изгородей мягких с обрезкой побегов на пень до 100 %</t>
  </si>
  <si>
    <t>ТЕРр68-6-3</t>
  </si>
  <si>
    <t>Омоложение живых изгородей Омоложение живых изгородей твердых с обрезкой побегов на пень до 70 %</t>
  </si>
  <si>
    <t>ТЕРр68-6-4</t>
  </si>
  <si>
    <t>Омоложение живых изгородей Омоложение живых изгородей твердых с обрезкой побегов на пень до 100 %</t>
  </si>
  <si>
    <t>ТЕРр68-6-5</t>
  </si>
  <si>
    <t>Омоложение живых изгородей Омоложение живых изгородей колючих с обрезкой побегов на пень до 70 %</t>
  </si>
  <si>
    <t>ТЕРр68-6-6</t>
  </si>
  <si>
    <t>Омоложение живых изгородей Омоложение живых изгородей колючих с обрезкой побегов на пень до 100 %</t>
  </si>
  <si>
    <t>ТЕРр68-6-7</t>
  </si>
  <si>
    <t>Омоложение живых изгородей Омоложение одиночных кустарников</t>
  </si>
  <si>
    <t>Раздел 7. Штыковка почвы при омоложении растений</t>
  </si>
  <si>
    <t>ТЕРр68-7-1</t>
  </si>
  <si>
    <t>Штыковка почвы при омоложении растений глубиной штыкования Штыковка почвы при омоложении растений глубиной штыкования 150 мм в грунтах 1 группы</t>
  </si>
  <si>
    <t>ТЕРр68-7-2</t>
  </si>
  <si>
    <t>Штыковка почвы при омоложении растений глубиной штыкования Штыковка почвы при омоложении растений глубиной штыкования 150 мм в грунтах 2 группы</t>
  </si>
  <si>
    <t>ТЕРр68-7-3</t>
  </si>
  <si>
    <t>Штыковка почвы при омоложении растений глубиной штыкования Штыковка почвы при омоложении растений глубиной штыкования 250 мм в грунтах 1 группы</t>
  </si>
  <si>
    <t>ТЕРр68-7-4</t>
  </si>
  <si>
    <t>Штыковка почвы при омоложении растений глубиной штыкования Штыковка почвы при омоложении растений глубиной штыкования 250 мм в грунтах 2 группы</t>
  </si>
  <si>
    <t>Раздел 8. Ремонт садовых дорожек</t>
  </si>
  <si>
    <t>ТЕРр68-8-1</t>
  </si>
  <si>
    <t>Ремонт садовых дорожек Ремонт садовых дорожек из известнякового щебня добавлением слоя толщиной 5 см</t>
  </si>
  <si>
    <t>ТЕРр68-8-2</t>
  </si>
  <si>
    <t>Ремонт садовых дорожек Ремонт садовых дорожек на каждый 1 см изменения толщины слоя добавлять или исключать к расценке 68-8-1</t>
  </si>
  <si>
    <t>ТЕРр68-8-3</t>
  </si>
  <si>
    <t>Ремонт садовых дорожек Ремонт садовых дорожек из кирпичного щебня добавлением слоя толщиной 5 см</t>
  </si>
  <si>
    <t>ТЕРр68-8-4</t>
  </si>
  <si>
    <t>Ремонт садовых дорожек Ремонт садовых дорожек на каждый 1 см изменения толщины слоя добавлять или исключать к расценке 68-8-3</t>
  </si>
  <si>
    <t>ТЕРр68-8-5</t>
  </si>
  <si>
    <t>Ремонт садовых дорожек Ремонт садовых дорожек из шлака добавлением слоя толщиной 5 см</t>
  </si>
  <si>
    <t>ТЕРр68-8-6</t>
  </si>
  <si>
    <t>Ремонт садовых дорожек Ремонт садовых дорожек на каждый 1 см изменения толщины слоя добавлять или исключать к расценке 68-8-5</t>
  </si>
  <si>
    <t>Раздел 9. Исправление профиля щебеночных и гравийных оснований</t>
  </si>
  <si>
    <t>ТЕРр68-9-1</t>
  </si>
  <si>
    <t>Исправление профиля оснований Исправление профиля оснований щебеночных с добавлением нового материала</t>
  </si>
  <si>
    <t>ТЕРр68-9-2</t>
  </si>
  <si>
    <t>Исправление профиля оснований Исправление профиля оснований щебеночных без добавления нового материала</t>
  </si>
  <si>
    <t>ТЕРр68-9-3</t>
  </si>
  <si>
    <t>Исправление профиля оснований Исправление профиля оснований гравийных с добавлением нового материала</t>
  </si>
  <si>
    <t>ТЕРр68-9-4</t>
  </si>
  <si>
    <t>Исправление профиля оснований Исправление профиля оснований гравийных без добавления нового материала</t>
  </si>
  <si>
    <t>Раздел 10. Устройство выравнивающего слоя из асфальтобетонной смеси</t>
  </si>
  <si>
    <t>ТЕРр68-10-1</t>
  </si>
  <si>
    <t>Устройство выравнивающего слоя из асфальтобетонной смеси Устройство выравнивающего слоя из асфальтобетонной смеси с применением укладчиков асфальтобетона</t>
  </si>
  <si>
    <t>ТЕРр68-10-2</t>
  </si>
  <si>
    <t>Устройство выравнивающего слоя из асфальтобетонной смеси Устройство выравнивающего слоя из асфальтобетонной смеси без применения укладчиков асфальтобетона</t>
  </si>
  <si>
    <t>Раздел 11. Перемощение мостовой</t>
  </si>
  <si>
    <t>ТЕРр68-11-1</t>
  </si>
  <si>
    <t>Перемощение мостовой</t>
  </si>
  <si>
    <t>Раздел 12. Разборка покрытий и оснований</t>
  </si>
  <si>
    <t>ТЕРр68-12-1</t>
  </si>
  <si>
    <t>Разборка покрытий и оснований Разборка покрытий и оснований мостовой из булыжного камня</t>
  </si>
  <si>
    <t>ТЕРр68-12-2</t>
  </si>
  <si>
    <t>Разборка покрытий и оснований Разборка покрытий и оснований щебеночных</t>
  </si>
  <si>
    <t>ТЕРр68-12-3</t>
  </si>
  <si>
    <t>Разборка покрытий и оснований Разборка покрытий и оснований черных щебеночных</t>
  </si>
  <si>
    <t>ТЕРр68-12-4</t>
  </si>
  <si>
    <t>Разборка покрытий и оснований Разборка покрытий и оснований асфальтобетонных с помощью молотков отбойных</t>
  </si>
  <si>
    <t>ТЕРр68-12-5</t>
  </si>
  <si>
    <t>Разборка покрытий и оснований Разборка покрытий и оснований цементно-бетонных</t>
  </si>
  <si>
    <t>ТЕРр68-12-6</t>
  </si>
  <si>
    <t>Снятие деформированных асфальтобетонных покрытий самоходными холодными фрезами с шириной фрезерования 500-1000 мм и толщиной слоя Снятие деформированных асфальтобетонных покрытий самоходными холодными фрезами с шириной фрезерования 500-1000 мм и толщиной слоя до 30 мм</t>
  </si>
  <si>
    <t>ТЕРр68-12-7</t>
  </si>
  <si>
    <t>Снятие деформированных асфальтобетонных покрытий самоходными холодными фрезами с шириной фрезерования 500-1000 мм и толщиной слоя Снятие деформированных асфальтобетонных покрытий самоходными холодными фрезами с шириной фрезерования 500-1000 мм и толщиной слоя до 50 мм</t>
  </si>
  <si>
    <t>ТЕРр68-12-8</t>
  </si>
  <si>
    <t>Снятие деформированных асфальтобетонных покрытий самоходными холодными фрезами с шириной фрезерования 500-1000 мм и толщиной слоя Снятие деформированных асфальтобетонных покрытий самоходными холодными фрезами с шириной фрезерования 500-1000 мм и толщиной слоя до 70 мм</t>
  </si>
  <si>
    <t>ТЕРр68-12-9</t>
  </si>
  <si>
    <t>Снятие деформированных асфальтобетонных покрытий самоходными холодными фрезами с шириной фрезерования 500-1000 мм и толщиной слоя Снятие деформированных асфальтобетонных покрытий самоходными холодными фрезами с шириной фрезерования 500-1000 мм и толщиной слоя до 90 мм</t>
  </si>
  <si>
    <t>ТЕРр68-12-10</t>
  </si>
  <si>
    <t>Снятие деформированных асфальтобетонных покрытий самоходными холодными фрезами с шириной фрезерования 500-1000 мм и толщиной слоя Снятие деформированных асфальтобетонных покрытий самоходными холодными фрезами с шириной фрезерования 500-1000 мм и толщиной слоя до 110 мм</t>
  </si>
  <si>
    <t>ТЕРр68-12-11</t>
  </si>
  <si>
    <t>Снятие деформированных асфальтобетонных покрытий самоходными холодными фрезами с шириной фрезерования 1500-2100 мм толщиной слоя Снятие деформированных асфальтобетонных покрытий самоходными холодными фрезами с шириной фрезерования 1500-2100 мм толщиной слоя до 30 мм</t>
  </si>
  <si>
    <t>ТЕРр68-12-12</t>
  </si>
  <si>
    <t>Снятие деформированных асфальтобетонных покрытий самоходными холодными фрезами с шириной фрезерования 1500-2100 мм толщиной слоя Снятие деформированных асфальтобетонных покрытий самоходными холодными фрезами с шириной фрезерования 1500-2100 мм толщиной слоя до 50 мм</t>
  </si>
  <si>
    <t>ТЕРр68-12-13</t>
  </si>
  <si>
    <t>Снятие деформированных асфальтобетонных покрытий самоходными холодными фрезами с шириной фрезерования 1500-2100 мм толщиной слоя Снятие деформированных асфальтобетонных покрытий самоходными холодными фрезами с шириной фрезерования 1500-2100 мм толщиной слоя до 70 мм</t>
  </si>
  <si>
    <t>ТЕРр68-12-14</t>
  </si>
  <si>
    <t>Снятие деформированных асфальтобетонных покрытий самоходными холодными фрезами с шириной фрезерования 1500-2100 мм толщиной слоя Снятие деформированных асфальтобетонных покрытий самоходными холодными фрезами с шириной фрезерования 1500-2100 мм толщиной слоя до 90 мм</t>
  </si>
  <si>
    <t>ТЕРр68-12-15</t>
  </si>
  <si>
    <t>Снятие деформированных асфальтобетонных покрытий самоходными холодными фрезами с шириной фрезерования 1500-2100 мм толщиной слоя Снятие деформированных асфальтобетонных покрытий самоходными холодными фрезами с шириной фрезерования 1500-2100 мм толщиной слоя до 110 мм</t>
  </si>
  <si>
    <t>ТЕРр68-12-16</t>
  </si>
  <si>
    <t>Снятие деформированных асфальтобетонных покрытий самоходными холодными фрезами с шириной фрезерования 1500-2100 мм толщиной слоя Снятие деформированных асфальтобетонных покрытий самоходными холодными фрезами с шириной фрезерования 1500-2100 мм толщиной слоя до 130 мм</t>
  </si>
  <si>
    <t>ТЕРр68-12-17</t>
  </si>
  <si>
    <t>Снятие деформированных асфальтобетонных покрытий самоходными холодными фрезами с шириной фрезерования 1500-2100 мм толщиной слоя Снятие деформированных асфальтобетонных покрытий самоходными холодными фрезами с шириной фрезерования 1500-2100 мм толщиной слоя до 150 мм</t>
  </si>
  <si>
    <t>ТЕРр68-12-18</t>
  </si>
  <si>
    <t>Разборка тротуаров Разборка тротуаров из мелкоштучных искусственных материалов (брусчатка) на цементно-песчанном монтажном слое толщиной 50 мм</t>
  </si>
  <si>
    <t>ТЕРр68-12-19</t>
  </si>
  <si>
    <t>Разборка тротуаров Разборка тротуаров из камня гранитного штучного мелкоразмерного на цементно-песчаном монтажном слое толщиной 50 мм</t>
  </si>
  <si>
    <t>ТЕРр68-12-20</t>
  </si>
  <si>
    <t>Разборка тротуаров Разборка тротуаров из природных материалов (плиты гранитные) на цементно-песчанном монтажном слое толщиной 50 мм</t>
  </si>
  <si>
    <t>Раздел 13. Разборка асфальтобетонных покрытий тротуаров толщиной до 4 см</t>
  </si>
  <si>
    <t>ТЕРр68-13-1</t>
  </si>
  <si>
    <t>Разборка асфальтобетонных покрытий тротуаров толщиной до 4 см Разборка асфальтобетонных покрытий тротуаров толщиной до 4 см вручную</t>
  </si>
  <si>
    <t>ТЕРр68-13-2</t>
  </si>
  <si>
    <t>Разборка асфальтобетонных покрытий тротуаров толщиной до 4 см Разборка асфальтобетонных покрытий тротуаров толщиной до 4 см с помощью молотков отбойных пневматических</t>
  </si>
  <si>
    <t>Раздел 14. Разборка бортовых камней</t>
  </si>
  <si>
    <t>ТЕРр68-14-1</t>
  </si>
  <si>
    <t>Разборка бортовых камней Разборка бортовых камней на бетонном основании</t>
  </si>
  <si>
    <t>ТЕРр68-14-2</t>
  </si>
  <si>
    <t>Разборка бортовых камней Разборка бортовых камней на щебеночном основании</t>
  </si>
  <si>
    <t>Раздел 15. Ремонт асфальтобетонного покрытия дорог</t>
  </si>
  <si>
    <t>ТЕРр68-15-1</t>
  </si>
  <si>
    <t>Ремонт асфальтобетонного покрытия дорог однослойного толщиной Ремонт асфальтобетонного покрытия дорог однослойного толщиной 50 мм площадью ремонта до 5 м2</t>
  </si>
  <si>
    <t>ТЕРр68-15-2</t>
  </si>
  <si>
    <t>Ремонт асфальтобетонного покрытия дорог однослойного толщиной Ремонт асфальтобетонного покрытия дорог однослойного толщиной 50 мм площадью ремонта до 25 м2</t>
  </si>
  <si>
    <t>ТЕРр68-15-3</t>
  </si>
  <si>
    <t>Ремонт асфальтобетонного покрытия дорог однослойного толщиной Ремонт асфальтобетонного покрытия дорог однослойного толщиной 70 мм площадью ремонта до 5 м2</t>
  </si>
  <si>
    <t>ТЕРр68-15-4</t>
  </si>
  <si>
    <t>Ремонт асфальтобетонного покрытия дорог однослойного толщиной Ремонт асфальтобетонного покрытия дорог однослойного толщиной 70 мм площадью ремонта до 25 м2</t>
  </si>
  <si>
    <t>ТЕРр68-15-5</t>
  </si>
  <si>
    <t>Ремонт асфальтобетонного покрытия дорог однослойного толщиной Ремонт асфальтобетонного покрытия дорог однослойного толщиной 80 мм площадью ремонта до 5 м2</t>
  </si>
  <si>
    <t>ТЕРр68-15-6</t>
  </si>
  <si>
    <t>Ремонт асфальтобетонного покрытия дорог однослойного толщиной Ремонт асфальтобетонного покрытия дорог однослойного толщиной 80 мм площадью ремонта до 25 м2</t>
  </si>
  <si>
    <t>Раздел 16. Ремонт тротуаров из литого асфальта</t>
  </si>
  <si>
    <t>ТЕРр68-16-1</t>
  </si>
  <si>
    <t>Ремонт тротуаров из литого асфальта</t>
  </si>
  <si>
    <t>Раздел 17. Ремонт бордюров</t>
  </si>
  <si>
    <t>ТЕРр68-17-1</t>
  </si>
  <si>
    <t>Ремонт бордюров с внутренней обшивкой</t>
  </si>
  <si>
    <t>Раздел 18. Заделка швов цементным раствором в существующих бордюрах</t>
  </si>
  <si>
    <t>ТЕРр68-18-1</t>
  </si>
  <si>
    <t>Заделка швов цементным раствором в существующих бордюрах</t>
  </si>
  <si>
    <t>Раздел 19. Заделка трещин в асфальтобетонных покрытиях вручную битумом с очисткой трещин и засыпкой поверхности песком с уплотнением</t>
  </si>
  <si>
    <t>ТЕРр68-19-1</t>
  </si>
  <si>
    <t>Заделка трещин в асфальтобетонных покрытиях вручную битумом с очисткой трещин и засыпкой поверхности песком с уплотнением</t>
  </si>
  <si>
    <t>Раздел 20. Разборка тротуаров и дорожек из плит с их отноской и укладкой в штабель</t>
  </si>
  <si>
    <t>ТЕРр68-20-1</t>
  </si>
  <si>
    <t>Разборка тротуаров и дорожек из плит с их отноской и укладкой в штабель</t>
  </si>
  <si>
    <t>Раздел 21. Размостка плитных тротуаров и дорожек с разборкой</t>
  </si>
  <si>
    <t>ТЕРр68-21-1</t>
  </si>
  <si>
    <t>Размостка плитных тротуаров и дорожек с разборкой</t>
  </si>
  <si>
    <t>Раздел 22. Восстановление профиля канав вручную с очисткой от кустарника, отрывкой грунта с разравниванием и планировкой откосов</t>
  </si>
  <si>
    <t>ТЕРр68-22-1</t>
  </si>
  <si>
    <t>Восстановление профиля канав вручную с очисткой от кустарника, отрывкой грунта с разравниванием и планировкой откосов Восстановление профиля канав вручную с очисткой от кустарника, отрывкой грунта с разравниванием и планировкой откосов полное</t>
  </si>
  <si>
    <t>ТЕРр68-22-2</t>
  </si>
  <si>
    <t>Восстановление профиля канав вручную с очисткой от кустарника, отрывкой грунта с разравниванием и планировкой откосов Восстановление профиля канав вручную с очисткой от кустарника, отрывкой грунта с разравниванием и планировкой откосов частичное</t>
  </si>
  <si>
    <t>Раздел 23. Ремонт металлических ограждений</t>
  </si>
  <si>
    <t>ТЕРр68-23-1</t>
  </si>
  <si>
    <t>Ремонт металлических ограждений Ремонт металлических ограждений мелкий</t>
  </si>
  <si>
    <t>ТЕРр68-23-2</t>
  </si>
  <si>
    <t>Ремонт металлических ограждений Ремонт металлических ограждений средний</t>
  </si>
  <si>
    <t>Раздел 24. Смена отдельных участков металлического ограждения газонов</t>
  </si>
  <si>
    <t>ТЕРр68-24-1</t>
  </si>
  <si>
    <t>Смена отдельных участков металлического ограждения газонов из труб диаметром Смена отдельных участков металлического ограждения газонов из труб диаметром до 25 мм</t>
  </si>
  <si>
    <t>ТЕРр68-24-2</t>
  </si>
  <si>
    <t>Смена отдельных участков металлического ограждения газонов из труб диаметром Смена отдельных участков металлического ограждения газонов из труб диаметром до 40 мм</t>
  </si>
  <si>
    <t>Раздел 25. Смена отдельных частей металлического ограждения спортивных площадок</t>
  </si>
  <si>
    <t>ТЕРр68-25-1</t>
  </si>
  <si>
    <t>Смена отдельных частей металлического ограждения спортивных площадок Смена отдельных частей металлического ограждения спортивных площадок сетки</t>
  </si>
  <si>
    <t>ТЕРр68-25-2</t>
  </si>
  <si>
    <t>Смена отдельных частей металлического ограждения спортивных площадок Смена отдельных частей металлического ограждения спортивных площадок стойки</t>
  </si>
  <si>
    <t>ТЕРр68-25-3</t>
  </si>
  <si>
    <t>Смена отдельных частей металлического ограждения спортивных площадок Смена отдельных частей металлического ограждения спортивных площадок пожилины</t>
  </si>
  <si>
    <t>Раздел 26. Разборка деревянных заборов</t>
  </si>
  <si>
    <t>ТЕРр68-26-1</t>
  </si>
  <si>
    <t>Разборка деревянных заборов Разборка деревянных заборов инвентарных из готовых звеньев</t>
  </si>
  <si>
    <t>ТЕРр68-26-2</t>
  </si>
  <si>
    <t>Разборка деревянных заборов Разборка деревянных заборов штакетных</t>
  </si>
  <si>
    <t>ТЕРр68-26-3</t>
  </si>
  <si>
    <t>Разборка деревянных заборов Разборка деревянных заборов глухих из строганых досок</t>
  </si>
  <si>
    <t>Раздел 27. Ремонт деревянных ворот и калиток</t>
  </si>
  <si>
    <t>ТЕРр68-27-1</t>
  </si>
  <si>
    <t>Ремонт деревянных Ремонт деревянных ворот</t>
  </si>
  <si>
    <t>ТЕРр68-27-2</t>
  </si>
  <si>
    <t>Ремонт деревянных Ремонт деревянных калиток</t>
  </si>
  <si>
    <t>Раздел 28. Доработка торцевых поверхностей на ширину свыше 30 мм из-делий из природного камня при мощении и монтаже</t>
  </si>
  <si>
    <t>ТЕРр68-28-1</t>
  </si>
  <si>
    <t>Доработка торцевых поверхностей на ширину свыше 30 мм изделий из природного камня при мощении и монтаже Доработка торцевых поверхностей на ширину свыше 30 мм изделий из природного камня при мощении и монтаже фрезерованием</t>
  </si>
  <si>
    <t>ТЕРр68-28-2</t>
  </si>
  <si>
    <t>Доработка торцевых поверхностей на ширину свыше 30 мм изделий из природного камня при мощении и монтаже Доработка торцевых поверхностей на ширину свыше 30 мм изделий из природного камня при мощении и монтаже бучардированием</t>
  </si>
  <si>
    <t>ТЕРр68-28-3</t>
  </si>
  <si>
    <t>Доработка торцевых поверхностей на ширину свыше 30 мм изделий из природного камня при мощении и монтаже Доработка торцевых поверхностей на ширину свыше 30 мм изделий из природного камня при мощении и монтаже термоструйным способом</t>
  </si>
  <si>
    <t>ТЕРр68-28-4</t>
  </si>
  <si>
    <t>Доработка торцевых поверхностей на ширину свыше 30 мм изделий из природного камня при мощении и монтаже Доработка торцевых поверхностей на ширину свыше 30 мм изделий из природного камня при мощении и монтаже шлифованием</t>
  </si>
  <si>
    <t>ТЕРр68-28-5</t>
  </si>
  <si>
    <t>Доработка торцевых поверхностей на ширину свыше 30 мм изделий из природного камня при мощении и монтаже Доработка торцевых поверхностей на ширину свыше 30 мм изделий из природного камня при мощении и монтаже полированием</t>
  </si>
  <si>
    <t>Раздел 29. Ремонт массивной гранитной облицовки мостов и набережных</t>
  </si>
  <si>
    <t>ТЕРр68-29-1</t>
  </si>
  <si>
    <t>Ремонт массивной гранитной облицовки мостов и набережных</t>
  </si>
  <si>
    <t>Раздел 30. Валка деревьев с корня без корчевки пня</t>
  </si>
  <si>
    <t>ТЕРр68-33-1</t>
  </si>
  <si>
    <t>Валка деревьев с корня без корчевки пня мягколиственных и твердолиственных пород (кроме породы тополь) при диаметре ствола Валка деревьев с корня без корчевки пня мягколиственных и твердолиственных пород (кроме породы тополь) при диаметре ствола до 16 см</t>
  </si>
  <si>
    <t>ТЕРр68-33-2</t>
  </si>
  <si>
    <t>Валка деревьев с корня без корчевки пня мягколиственных и твердолиственных пород (кроме породы тополь) при диаметре ствола Валка деревьев с корня без корчевки пня мягколиственных и твердолиственных пород (кроме породы тополь) при диаметре ствола до 24 см</t>
  </si>
  <si>
    <t>ТЕРр68-33-3</t>
  </si>
  <si>
    <t>Валка деревьев с корня без корчевки пня мягколиственных и твердолиственных пород (кроме породы тополь) при диаметре ствола Валка деревьев с корня без корчевки пня мягколиственных и твердолиственных пород (кроме породы тополь) при диаметре ствола до 36 см</t>
  </si>
  <si>
    <t>ТЕРр68-33-4</t>
  </si>
  <si>
    <t>Валка деревьев с корня без корчевки пня мягколиственных и твердолиственных пород (кроме породы тополь) при диаметре ствола Валка деревьев с корня без корчевки пня мягколиственных и твердолиственных пород (кроме породы тополь) при диаметре ствола до 48 см</t>
  </si>
  <si>
    <t>Раздел 31. Валка деревьев с применением автогидроподъемника без корчевки пня</t>
  </si>
  <si>
    <t>ТЕРр68-34-1</t>
  </si>
  <si>
    <t>Валка деревьев с применением автогидроподъемника без корчевки пня мягколиственных, твердолиственных (кроме породы тополь) при диаметре ствола Валка деревьев с применением автогидроподъемника без корчевки пня мягколиственных, твердолиственных (кроме породы тополь) при диаметре ствола до 36 см</t>
  </si>
  <si>
    <t>ТЕРр68-34-2</t>
  </si>
  <si>
    <t>Валка деревьев с применением автогидроподъемника без корчевки пня мягколиственных, твердолиственных (кроме породы тополь) при диаметре ствола Валка деревьев с применением автогидроподъемника без корчевки пня мягколиственных, твердолиственных (кроме породы тополь) при диаметре ствола до 52 см</t>
  </si>
  <si>
    <t>ТЕРр68-34-3</t>
  </si>
  <si>
    <t>Валка деревьев с применением автогидроподъемника без корчевки пня мягколиственных, твердолиственных (кроме породы тополь) при диаметре ствола Валка деревьев с применением автогидроподъемника без корчевки пня мягколиственных, твердолиственных (кроме породы тополь) при диаметре ствола до 80 см</t>
  </si>
  <si>
    <t>ТЕРр68-34-4</t>
  </si>
  <si>
    <t>Валка деревьев с применением автогидроподъемника без корчевки пня породы тополь при диаметре ствола Валка деревьев с применением автогидроподъемника без корчевки пня породы тополь при диаметре ствола до 100 см</t>
  </si>
  <si>
    <t>ТЕРр68-34-5</t>
  </si>
  <si>
    <t>Валка деревьев с применением автогидроподъемника без корчевки пня породы тополь при диаметре ствола Валка деревьев с применением автогидроподъемника без корчевки пня породы тополь при диаметре ствола до 120 см</t>
  </si>
  <si>
    <t>ТЕРр68-34-6</t>
  </si>
  <si>
    <t>Валка деревьев с применением автогидроподъемника без корчевки пня породы тополь при диаметре ствола Валка деревьев с применением автогидроподъемника без корчевки пня породы тополь при диаметре ствола более 120 см</t>
  </si>
  <si>
    <t>Раздел 32. Валка деревьев в труднодоступных местах с применением канатного метода страховки без корчевки пня</t>
  </si>
  <si>
    <t>ТЕРр68-35-1</t>
  </si>
  <si>
    <t>Валка деревьев в труднодоступных местах с применением канатного метода страховки без корчевки пня мягколиственных и твердолиственных пород (кроме породы тополь) при диаметре ствола Валка деревьев в труднодоступных местах с применением канатного метода страховки без корчевки пня мягколиственных и твердолиственных пород (кроме породы тополь) при диаметре ствола до 36 см</t>
  </si>
  <si>
    <t>ТЕРр68-35-2</t>
  </si>
  <si>
    <t>Валка деревьев в труднодоступных местах с применением канатного метода страховки без корчевки пня мягколиственных и твердолиственных пород (кроме породы тополь) при диаметре ствола Валка деревьев в труднодоступных местах с применением канатного метода страховки без корчевки пня мягколиственных и твердолиственных пород (кроме породы тополь) при диаметре ствола до 52 см</t>
  </si>
  <si>
    <t>ТЕРр68-35-3</t>
  </si>
  <si>
    <t>Валка деревьев в труднодоступных местах с применением канатного метода страховки без корчевки пня мягколиственных и твердолиственных пород (кроме породы тополь) при диаметре ствола Валка деревьев в труднодоступных местах с применением канатного метода страховки без корчевки пня мягколиственных и твердолиственных пород (кроме породы тополь) при диаметре ствола до 72 см</t>
  </si>
  <si>
    <t>ТЕРр68-35-4</t>
  </si>
  <si>
    <t>Валка деревьев в труднодоступных местах с применением канатного метода страховки без корчевки пня породы тополь при диаметре ствола Валка деревьев в труднодоступных местах с применением канатного метода страховки без корчевки пня породы тополь при диаметре ствола до 80 см</t>
  </si>
  <si>
    <t>ТЕРр68-35-5</t>
  </si>
  <si>
    <t>Валка деревьев в труднодоступных местах с применением канатного метода страховки без корчевки пня породы тополь при диаметре ствола Валка деревьев в труднодоступных местах с применением канатного метода страховки без корчевки пня породы тополь при диаметре ствола более 80 см</t>
  </si>
  <si>
    <t>Раздел 33. Разборка асфальтобетонного покрытия толщиной 10 см вокруг колодцев</t>
  </si>
  <si>
    <t>ТЕРр68-36-1</t>
  </si>
  <si>
    <t>Разборка асфальтобетонного покрытия толщиной 10 см вокруг колодцев с применением Разборка асфальтобетонного покрытия толщиной 10 см вокруг колодцев с применением отбойных молотков</t>
  </si>
  <si>
    <t>ТЕРр68-36-2</t>
  </si>
  <si>
    <t>Разборка асфальтобетонного покрытия толщиной 10 см вокруг колодцев с применением Разборка асфальтобетонного покрытия толщиной 10 см вокруг колодцев с применением дорожных фрез малых типоразмеров типа "WIRTGEN W 35 DC"</t>
  </si>
  <si>
    <t>Раздел 34. Регулирование высотного положения крышек колодцев</t>
  </si>
  <si>
    <t>ТЕРр68-37-1</t>
  </si>
  <si>
    <t>Регулирование высотного положения крышек колодцев с подъемом на высоту Регулирование высотного положения крышек колодцев с подъемом на высоту до 5 см</t>
  </si>
  <si>
    <t>ТЕРр68-37-2</t>
  </si>
  <si>
    <t>Регулирование высотного положения крышек колодцев с подъемом на высоту Регулирование высотного положения крышек колодцев с подъемом на высоту до 10 см</t>
  </si>
  <si>
    <t>ТЕРр68-37-3</t>
  </si>
  <si>
    <t>Регулирование высотного положения крышек колодцев с подъемом на высоту Регулирование высотного положения крышек колодцев с подъемом на высоту до 18 см</t>
  </si>
  <si>
    <t>ТЕРр68-37-4</t>
  </si>
  <si>
    <t>Регулирование высотного положения крышек колодцев с подъемом на высоту Регулирование высотного положения крышек колодцев с подъемом на высоту до 25 см</t>
  </si>
  <si>
    <t>ТЕРр-2001-69 Прочие ремонтно-строительные работы</t>
  </si>
  <si>
    <t>Раздел 1. Пробивка отверстий в кирпичных стенах для водогазопроводных труб вручную</t>
  </si>
  <si>
    <t>ТЕРр69-1-1</t>
  </si>
  <si>
    <t>Пробивка отверстий в кирпичных стенах для водогазопроводных труб вручную при толщине стен Пробивка отверстий в кирпичных стенах для водогазопроводных труб вручную при толщине стен в 0,5 кирпича</t>
  </si>
  <si>
    <t>ТЕРр69-1-2</t>
  </si>
  <si>
    <t>Пробивка отверстий в кирпичных стенах для водогазопроводных труб вручную при толщине стен Пробивка отверстий в кирпичных стенах для водогазопроводных труб вручную при толщине стен в 1 кирпич</t>
  </si>
  <si>
    <t>ТЕРр69-1-3</t>
  </si>
  <si>
    <t>Пробивка отверстий в кирпичных стенах для водогазопроводных труб вручную при толщине стен Пробивка отверстий в кирпичных стенах для водогазопроводных труб вручную при толщине стен в 1,5 кирпича</t>
  </si>
  <si>
    <t>ТЕРр69-1-4</t>
  </si>
  <si>
    <t>Пробивка отверстий в кирпичных стенах для водогазопроводных труб вручную при толщине стен Пробивка отверстий в кирпичных стенах для водогазопроводных труб вручную при толщине стен в 2 кирпича</t>
  </si>
  <si>
    <t>ТЕРр69-1-5</t>
  </si>
  <si>
    <t>Пробивка отверстий в кирпичных стенах для водогазопроводных труб вручную при толщине стен Пробивка отверстий в кирпичных стенах для водогазопроводных труб вручную при толщине стен в 2,5 кирпича</t>
  </si>
  <si>
    <t>ТЕРр69-1-6</t>
  </si>
  <si>
    <t>Пробивка отверстий в кирпичных стенах для водогазопроводных труб вручную при толщине стен Пробивка отверстий в кирпичных стенах для водогазопроводных труб вручную при толщине стен в 3 кирпича</t>
  </si>
  <si>
    <t>ТЕРр69-1-7</t>
  </si>
  <si>
    <t>При работе с приставных лестниц добавлять При работе с приставных лестниц добавлять к расценке 69-1-1</t>
  </si>
  <si>
    <t>ТЕРр69-1-8</t>
  </si>
  <si>
    <t>При работе с приставных лестниц добавлять При работе с приставных лестниц добавлять к расценке 69-1-2</t>
  </si>
  <si>
    <t>ТЕРр69-1-9</t>
  </si>
  <si>
    <t>При работе с приставных лестниц добавлять При работе с приставных лестниц добавлять к расценке 69-1-3</t>
  </si>
  <si>
    <t>ТЕРр69-1-10</t>
  </si>
  <si>
    <t>При работе с приставных лестниц добавлять При работе с приставных лестниц добавлять к расценке 69-1-4</t>
  </si>
  <si>
    <t>ТЕРр69-1-11</t>
  </si>
  <si>
    <t>При работе с приставных лестниц добавлять При работе с приставных лестниц добавлять к расценке 69-1-5</t>
  </si>
  <si>
    <t>ТЕРр69-1-12</t>
  </si>
  <si>
    <t>При работе с приставных лестниц добавлять При работе с приставных лестниц добавлять к расценке 69-1-6</t>
  </si>
  <si>
    <t>Раздел 2. Сверление отверстий</t>
  </si>
  <si>
    <t>ТЕРр69-2-1</t>
  </si>
  <si>
    <t>Сверление отверстий Сверление отверстий в кирпичных стенах электроперфоратором диаметром до 20 мм, толщина стен 0,5 кирпича</t>
  </si>
  <si>
    <t>ТЕРр69-2-2</t>
  </si>
  <si>
    <t>Сверление отверстий Сверление отверстий на каждые 0,5 кирпича толщины стен добавлять к расценке 69-2-1</t>
  </si>
  <si>
    <t>ТЕРр69-2-3</t>
  </si>
  <si>
    <t>Сверление отверстий Сверление отверстий на каждые 10 мм диаметра свыше 20 мм добавлять к расценке 69-2-1</t>
  </si>
  <si>
    <t>ТЕРр69-2-4</t>
  </si>
  <si>
    <t>Сверление отверстий Сверление отверстий в деревянных конструкциях электродрелью диаметром до 10 мм глубиной до 20 см</t>
  </si>
  <si>
    <t>ТЕРр69-2-5</t>
  </si>
  <si>
    <t>Сверление отверстий Сверление отверстий на каждые 5 см глубины свыше 20 см добавлять к расценке 69-2-4</t>
  </si>
  <si>
    <t>ТЕРр69-2-6</t>
  </si>
  <si>
    <t>Сверление отверстий Сверление отверстий на каждые 10 мм диаметра свыше 10 мм добавлять к расценке 69-2-4</t>
  </si>
  <si>
    <t>Раздел 3. Прорезка отверстий в деревянных конструкциях для водогазопроводных и чугунных трубопроводов</t>
  </si>
  <si>
    <t>ТЕРр69-3-1</t>
  </si>
  <si>
    <t>Прорезка отверстий для водогазопроводных и чугунных трубопроводов в деревянных Прорезка отверстий для водогазопроводных и чугунных трубопроводов в деревянных перекрытиях междуэтажных</t>
  </si>
  <si>
    <t>ТЕРр69-3-2</t>
  </si>
  <si>
    <t>Прорезка отверстий для водогазопроводных и чугунных трубопроводов в деревянных Прорезка отверстий для водогазопроводных и чугунных трубопроводов в деревянных перекрытиях чердачных</t>
  </si>
  <si>
    <t>ТЕРр69-3-3</t>
  </si>
  <si>
    <t>Прорезка отверстий для водогазопроводных и чугунных трубопроводов в деревянных Прорезка отверстий для водогазопроводных и чугунных трубопроводов в деревянных перегородках оштукатуренных</t>
  </si>
  <si>
    <t>ТЕРр69-3-4</t>
  </si>
  <si>
    <t>Прорезка отверстий для водогазопроводных и чугунных трубопроводов в деревянных Прорезка отверстий для водогазопроводных и чугунных трубопроводов в деревянных перегородках чистых</t>
  </si>
  <si>
    <t>Раздел 4. Заделка отверстий в деревянных конструкциях после прокладки труб</t>
  </si>
  <si>
    <t>ТЕРр69-4-1</t>
  </si>
  <si>
    <t>Заделка отверстий в местах прохода трубопроводов Заделка отверстий в местах прохода трубопроводов в стенах и перегородках оштукатуренных</t>
  </si>
  <si>
    <t>ТЕРр69-4-2</t>
  </si>
  <si>
    <t>Заделка отверстий в местах прохода трубопроводов Заделка отверстий в местах прохода трубопроводов в чистых перегородках</t>
  </si>
  <si>
    <t>ТЕРр69-4-3</t>
  </si>
  <si>
    <t>Заделка отверстий в местах прохода трубопроводов Заделка отверстий в местах прохода трубопроводов в перекрытиях оштукатуренных</t>
  </si>
  <si>
    <t>ТЕРр69-4-4</t>
  </si>
  <si>
    <t>Заделка отверстий в местах прохода трубопроводов Заделка отверстий в местах прохода трубопроводов в полах дощатых</t>
  </si>
  <si>
    <t>ТЕРр69-4-5</t>
  </si>
  <si>
    <t>Заделка отверстий в местах прохода трубопроводов Заделка отверстий в местах прохода трубопроводов в полах паркетных</t>
  </si>
  <si>
    <t>Раздел 5. Заделка гнезд на фасадах после разборки лесов</t>
  </si>
  <si>
    <t>ТЕРр69-5-1</t>
  </si>
  <si>
    <t>Заделка гнезд на фасадах после разборки лесов</t>
  </si>
  <si>
    <t>Раздел 6. Устройство и разборка деревянных неинвентарных лесов</t>
  </si>
  <si>
    <t>ТЕРр69-6-1</t>
  </si>
  <si>
    <t>Устройство и разборка деревянных неинвентарных лесов</t>
  </si>
  <si>
    <t>Раздел 7. Устройство ходов, переходных мостиков на чердаке</t>
  </si>
  <si>
    <t>ТЕРр69-7-1</t>
  </si>
  <si>
    <t>Устройство Устройство ходов на чердаке</t>
  </si>
  <si>
    <t>ТЕРр69-7-2</t>
  </si>
  <si>
    <t>Устройство Устройство переходных мостиков на чердаке</t>
  </si>
  <si>
    <t>Раздел 8. Утепление трубопроводов в каналах и коробах</t>
  </si>
  <si>
    <t>ТЕРр69-8-1</t>
  </si>
  <si>
    <t>Утепление трубопроводов в каналах и коробах Утепление трубопроводов в каналах и коробах минеральной ватой</t>
  </si>
  <si>
    <t>ТЕРр69-8-2</t>
  </si>
  <si>
    <t>Утепление трубопроводов в каналах и коробах Утепление трубопроводов в каналах и коробах опилками</t>
  </si>
  <si>
    <t>ТЕРр69-8-3</t>
  </si>
  <si>
    <t>Утепление трубопроводов в каналах и коробах Утепление трубопроводов в каналах и коробах шлаком</t>
  </si>
  <si>
    <t>Раздел 9. Очистка помещений от строительного мусора</t>
  </si>
  <si>
    <t>ТЕРр69-9-1</t>
  </si>
  <si>
    <t>Очистка помещений от строительного мусора</t>
  </si>
  <si>
    <t>Раздел 10. Антисептирование древесины</t>
  </si>
  <si>
    <t>ТЕРр69-10-1</t>
  </si>
  <si>
    <t>Антисептирование древесины Антисептирование древесины водными растворами</t>
  </si>
  <si>
    <t>ТЕРр69-10-2</t>
  </si>
  <si>
    <t>Антисептирование древесины Антисептирование древесины пастами битумными</t>
  </si>
  <si>
    <t>ТЕРр69-10-3</t>
  </si>
  <si>
    <t>Антисептирование древесины Антисептирование древесины пастами на каменноугольном лаке</t>
  </si>
  <si>
    <t>ТЕРр69-10-4</t>
  </si>
  <si>
    <t>Антисептирование древесины Антисептирование древесины пастами экстрактными</t>
  </si>
  <si>
    <t>ТЕРр69-10-5</t>
  </si>
  <si>
    <t>Антисептирование древесины Антисептирование древесины маслянистыми антисептиками</t>
  </si>
  <si>
    <t>ТЕРр69-10-6</t>
  </si>
  <si>
    <t>При обработке отдельных мест и штучных элементов добавлять При обработке отдельных мест и штучных элементов добавлять к расценке 69-11-1</t>
  </si>
  <si>
    <t>ТЕРр69-10-7</t>
  </si>
  <si>
    <t>При обработке отдельных мест и штучных элементов добавлять При обработке отдельных мест и штучных элементов добавлять к расценке 69-11-2</t>
  </si>
  <si>
    <t>ТЕРр69-10-8</t>
  </si>
  <si>
    <t>При обработке отдельных мест и штучных элементов добавлять При обработке отдельных мест и штучных элементов добавлять к расценке 69-11-3</t>
  </si>
  <si>
    <t>ТЕРр69-10-9</t>
  </si>
  <si>
    <t>При обработке отдельных мест и штучных элементов добавлять При обработке отдельных мест и штучных элементов добавлять к расценке 69-11-4</t>
  </si>
  <si>
    <t>ТЕРр69-10-10</t>
  </si>
  <si>
    <t>При обработке отдельных мест и штучных элементов добавлять При обработке отдельных мест и штучных элементов добавлять к расценке 69-11-5</t>
  </si>
  <si>
    <t>ТЕРр69-10-11</t>
  </si>
  <si>
    <t>При двухкратной обработке лесоматериалов с перерывом на просушку после первой обработки добавлять При двухкратной обработке лесоматериалов с перерывом на просушку после первой обработки добавлять к расценке 69-11-1</t>
  </si>
  <si>
    <t>ТЕРр69-10-12</t>
  </si>
  <si>
    <t>При двухкратной обработке лесоматериалов с перерывом на просушку после первой обработки добавлять При двухкратной обработке лесоматериалов с перерывом на просушку после первой обработки добавлять к расценке 69-11-2</t>
  </si>
  <si>
    <t>ТЕРр69-10-13</t>
  </si>
  <si>
    <t>При двухкратной обработке лесоматериалов с перерывом на просушку после первой обработки добавлять При двухкратной обработке лесоматериалов с перерывом на просушку после первой обработки добавлять к расценке 69-11-3</t>
  </si>
  <si>
    <t>ТЕРр69-10-14</t>
  </si>
  <si>
    <t>При двухкратной обработке лесоматериалов с перерывом на просушку после первой обработки добавлять При двухкратной обработке лесоматериалов с перерывом на просушку после первой обработки добавлять к расценке 69-11-4</t>
  </si>
  <si>
    <t>ТЕРр69-10-15</t>
  </si>
  <si>
    <t>При двухкратной обработке лесоматериалов с перерывом на просушку после первой обработки добавлять При двухкратной обработке лесоматериалов с перерывом на просушку после первой обработки добавлять к расценке 69-11-5</t>
  </si>
  <si>
    <t>Раздел 11. Механизированное приготовление растворов в построечных условиях</t>
  </si>
  <si>
    <t>ТЕРр69-11-1</t>
  </si>
  <si>
    <t>Механизированное приготовление растворов в построечных условиях Механизированное приготовление растворов в построечных условиях цементных</t>
  </si>
  <si>
    <t>ТЕРр69-11-2</t>
  </si>
  <si>
    <t>Механизированное приготовление растворов в построечных условиях Механизированное приготовление растворов в построечных условиях известковых тяжелых</t>
  </si>
  <si>
    <t>ТЕРр69-11-3</t>
  </si>
  <si>
    <t>Механизированное приготовление растворов в построечных условиях Механизированное приготовление растворов в построечных условиях известковых легких</t>
  </si>
  <si>
    <t>ТЕРр69-11-4</t>
  </si>
  <si>
    <t>Механизированное приготовление растворов в построечных условиях Механизированное приготовление растворов в построечных условиях цементно-известковых тяжелых</t>
  </si>
  <si>
    <t>ТЕРр69-11-5</t>
  </si>
  <si>
    <t>Механизированное приготовление растворов в построечных условиях Механизированное приготовление растворов в построечных условиях цементно-известковых легких</t>
  </si>
  <si>
    <t>ТЕРр69-11-6</t>
  </si>
  <si>
    <t>Механизированное приготовление растворов в построечных условиях Механизированное приготовление растворов в построечных условиях цементно-известковых с минеральной крошкой</t>
  </si>
  <si>
    <t>ТЕРр69-11-7</t>
  </si>
  <si>
    <t>Механизированное приготовление растворов в построечных условиях Механизированное приготовление растворов в построечных условиях цементно-известковых с декоративной смесью</t>
  </si>
  <si>
    <t>Раздел 12. Приготовление растворов вручную</t>
  </si>
  <si>
    <t>ТЕРр69-12-1</t>
  </si>
  <si>
    <t>Приготовление растворов вручную Приготовление растворов вручную цементных</t>
  </si>
  <si>
    <t>ТЕРр69-12-2</t>
  </si>
  <si>
    <t>Приготовление растворов вручную Приготовление растворов вручную известковых тяжелых</t>
  </si>
  <si>
    <t>ТЕРр69-12-3</t>
  </si>
  <si>
    <t>Приготовление растворов вручную Приготовление растворов вручную известковых легких</t>
  </si>
  <si>
    <t>ТЕРр69-12-4</t>
  </si>
  <si>
    <t>Приготовление растворов вручную Приготовление растворов вручную цементно-известковых тяжелых</t>
  </si>
  <si>
    <t>ТЕРр69-12-5</t>
  </si>
  <si>
    <t>Приготовление растворов вручную Приготовление растворов вручную цементно-известковых легких</t>
  </si>
  <si>
    <t>ТЕРр69-12-6</t>
  </si>
  <si>
    <t>Приготовление растворов вручную Приготовление растворов вручную цементно-известковых с минеральной крошкой</t>
  </si>
  <si>
    <t>ТЕРр69-12-7</t>
  </si>
  <si>
    <t>Приготовление растворов вручную Приготовление растворов вручную цементно-известковых с декоративной смесью</t>
  </si>
  <si>
    <t>Раздел 13. Разогрев битумных материалов</t>
  </si>
  <si>
    <t>ТЕРр69-13-1</t>
  </si>
  <si>
    <t>Разогрев битумных материалов</t>
  </si>
  <si>
    <t>Раздел 14. Приготовление силаксанового клея</t>
  </si>
  <si>
    <t>ТЕРр69-14-1</t>
  </si>
  <si>
    <t>Приготовление силаксанового клея</t>
  </si>
</sst>
</file>

<file path=xl/styles.xml><?xml version="1.0" encoding="utf-8"?>
<styleSheet xmlns="http://schemas.openxmlformats.org/spreadsheetml/2006/main">
  <numFmts count="1">
    <numFmt numFmtId="164" formatCode="0.000"/>
  </numFmts>
  <fonts count="16">
    <font>
      <sz val="10"/>
      <name val="Arial Cyr"/>
      <charset val="204"/>
    </font>
    <font>
      <sz val="10"/>
      <name val="Arial Cyr"/>
      <charset val="204"/>
    </font>
    <font>
      <sz val="10"/>
      <name val="Times New Roman"/>
      <family val="1"/>
      <charset val="204"/>
    </font>
    <font>
      <sz val="8"/>
      <color indexed="81"/>
      <name val="Tahoma"/>
      <charset val="204"/>
    </font>
    <font>
      <b/>
      <sz val="8"/>
      <color indexed="81"/>
      <name val="Tahoma"/>
      <charset val="204"/>
    </font>
    <font>
      <sz val="9"/>
      <name val="Arial"/>
      <family val="2"/>
      <charset val="204"/>
    </font>
    <font>
      <sz val="9"/>
      <name val="Arial Cyr"/>
      <charset val="204"/>
    </font>
    <font>
      <i/>
      <sz val="9"/>
      <name val="Arial"/>
      <family val="2"/>
      <charset val="204"/>
    </font>
    <font>
      <b/>
      <sz val="10"/>
      <name val="Arial"/>
      <family val="2"/>
      <charset val="204"/>
    </font>
    <font>
      <sz val="8"/>
      <name val="Arial Cyr"/>
      <charset val="204"/>
    </font>
    <font>
      <b/>
      <sz val="10"/>
      <name val="Arial Cyr"/>
      <charset val="204"/>
    </font>
    <font>
      <b/>
      <sz val="8"/>
      <color indexed="81"/>
      <name val="Tahoma"/>
    </font>
    <font>
      <sz val="10"/>
      <name val="Arial Cyr"/>
      <charset val="204"/>
    </font>
    <font>
      <b/>
      <sz val="14"/>
      <name val="Arial"/>
      <family val="2"/>
      <charset val="204"/>
    </font>
    <font>
      <b/>
      <sz val="16"/>
      <name val="Arial"/>
      <family val="2"/>
      <charset val="204"/>
    </font>
    <font>
      <i/>
      <sz val="10"/>
      <name val="Arial Cyr"/>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1">
    <xf numFmtId="0" fontId="0" fillId="0" borderId="0"/>
    <xf numFmtId="0" fontId="2" fillId="0" borderId="1">
      <alignment horizontal="center"/>
    </xf>
    <xf numFmtId="0" fontId="1" fillId="0" borderId="0">
      <alignment vertical="top"/>
    </xf>
    <xf numFmtId="0" fontId="2" fillId="0" borderId="1">
      <alignment horizontal="center"/>
    </xf>
    <xf numFmtId="0" fontId="2" fillId="0" borderId="0">
      <alignment vertical="top"/>
    </xf>
    <xf numFmtId="0" fontId="2" fillId="0" borderId="0">
      <alignment horizontal="right" vertical="top" wrapText="1"/>
    </xf>
    <xf numFmtId="0" fontId="2" fillId="0" borderId="0"/>
    <xf numFmtId="0" fontId="1" fillId="0" borderId="0"/>
    <xf numFmtId="0" fontId="1" fillId="0" borderId="0"/>
    <xf numFmtId="0" fontId="2" fillId="0" borderId="0"/>
    <xf numFmtId="0" fontId="1" fillId="0" borderId="0"/>
    <xf numFmtId="0" fontId="1" fillId="0" borderId="0"/>
    <xf numFmtId="0" fontId="2" fillId="0" borderId="1">
      <alignment horizontal="center"/>
    </xf>
    <xf numFmtId="0" fontId="1" fillId="0" borderId="0">
      <alignment vertical="top"/>
    </xf>
    <xf numFmtId="0" fontId="2" fillId="0" borderId="0"/>
    <xf numFmtId="0" fontId="2" fillId="0" borderId="1">
      <alignment horizontal="center" wrapText="1"/>
    </xf>
    <xf numFmtId="0" fontId="2" fillId="0" borderId="1">
      <alignment horizontal="center"/>
    </xf>
    <xf numFmtId="0" fontId="2" fillId="0" borderId="1">
      <alignment horizontal="center" wrapText="1"/>
    </xf>
    <xf numFmtId="0" fontId="2" fillId="0" borderId="0">
      <alignment horizontal="center"/>
    </xf>
    <xf numFmtId="0" fontId="2" fillId="0" borderId="0">
      <alignment horizontal="left" vertical="top"/>
    </xf>
    <xf numFmtId="0" fontId="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top"/>
    </xf>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alignment vertical="top"/>
    </xf>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top"/>
    </xf>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alignment vertical="top"/>
    </xf>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xf numFmtId="0" fontId="12" fillId="0" borderId="0">
      <alignment vertical="top"/>
    </xf>
    <xf numFmtId="0" fontId="12" fillId="0" borderId="0">
      <alignment vertical="top"/>
    </xf>
    <xf numFmtId="0" fontId="12" fillId="0" borderId="0"/>
    <xf numFmtId="0" fontId="12" fillId="0" borderId="0">
      <alignment vertical="top"/>
    </xf>
  </cellStyleXfs>
  <cellXfs count="384">
    <xf numFmtId="0" fontId="0" fillId="0" borderId="0" xfId="0"/>
    <xf numFmtId="0" fontId="5" fillId="0" borderId="0" xfId="0" applyFont="1" applyAlignment="1">
      <alignment horizontal="center" vertical="top"/>
    </xf>
    <xf numFmtId="0" fontId="5" fillId="0" borderId="0" xfId="0" applyFont="1" applyAlignment="1">
      <alignment horizontal="left" vertical="top" wrapText="1"/>
    </xf>
    <xf numFmtId="0" fontId="5" fillId="0" borderId="0" xfId="0" applyFont="1"/>
    <xf numFmtId="0" fontId="5" fillId="0" borderId="1" xfId="0" applyFont="1" applyBorder="1" applyAlignment="1">
      <alignment horizontal="center" vertical="top" wrapText="1"/>
    </xf>
    <xf numFmtId="0" fontId="5" fillId="0" borderId="1" xfId="0" quotePrefix="1" applyNumberFormat="1" applyFont="1" applyBorder="1" applyAlignment="1">
      <alignment horizontal="center" vertical="top" wrapText="1"/>
    </xf>
    <xf numFmtId="0" fontId="5" fillId="0" borderId="1" xfId="0" applyNumberFormat="1" applyFont="1" applyBorder="1" applyAlignment="1">
      <alignment horizontal="center" vertical="top" wrapText="1"/>
    </xf>
    <xf numFmtId="0" fontId="5" fillId="0" borderId="1" xfId="0" quotePrefix="1" applyFont="1" applyBorder="1" applyAlignment="1">
      <alignment horizontal="center" vertical="top" wrapText="1"/>
    </xf>
    <xf numFmtId="0" fontId="6" fillId="0" borderId="0" xfId="0" applyFont="1"/>
    <xf numFmtId="0" fontId="5" fillId="0" borderId="0" xfId="0" applyFont="1" applyAlignment="1">
      <alignment horizontal="left"/>
    </xf>
    <xf numFmtId="0" fontId="5" fillId="0" borderId="0" xfId="0" applyFont="1" applyAlignment="1">
      <alignment horizontal="left" vertical="top"/>
    </xf>
    <xf numFmtId="0" fontId="5" fillId="0" borderId="0" xfId="0" applyNumberFormat="1" applyFont="1" applyAlignment="1">
      <alignment horizontal="right" vertical="top" wrapText="1"/>
    </xf>
    <xf numFmtId="0" fontId="5" fillId="0" borderId="0" xfId="0" applyNumberFormat="1" applyFont="1" applyAlignment="1">
      <alignment horizontal="right" vertical="top"/>
    </xf>
    <xf numFmtId="0" fontId="5" fillId="0" borderId="2" xfId="0" applyFont="1" applyBorder="1" applyAlignment="1">
      <alignment horizontal="left" vertical="top" wrapText="1"/>
    </xf>
    <xf numFmtId="0" fontId="7" fillId="0" borderId="2" xfId="0" quotePrefix="1" applyFont="1" applyBorder="1" applyAlignment="1">
      <alignment horizontal="center" vertical="top"/>
    </xf>
    <xf numFmtId="0" fontId="5" fillId="0" borderId="2" xfId="0" applyNumberFormat="1" applyFont="1" applyBorder="1" applyAlignment="1">
      <alignment horizontal="right" vertical="top" wrapText="1"/>
    </xf>
    <xf numFmtId="0" fontId="5" fillId="0" borderId="2" xfId="0" applyNumberFormat="1" applyFont="1" applyBorder="1" applyAlignment="1">
      <alignment horizontal="right" vertical="top"/>
    </xf>
    <xf numFmtId="0" fontId="7" fillId="0" borderId="2" xfId="0" applyNumberFormat="1" applyFont="1" applyBorder="1" applyAlignment="1">
      <alignment horizontal="right" vertical="top"/>
    </xf>
    <xf numFmtId="0" fontId="5" fillId="0" borderId="0" xfId="0" applyNumberFormat="1" applyFont="1" applyBorder="1" applyAlignment="1">
      <alignment horizontal="right" vertical="top"/>
    </xf>
    <xf numFmtId="0" fontId="7" fillId="0" borderId="0" xfId="0" applyFont="1" applyAlignment="1">
      <alignment horizontal="center" vertical="top"/>
    </xf>
    <xf numFmtId="0" fontId="7" fillId="0" borderId="0" xfId="0" applyFont="1" applyAlignment="1">
      <alignment horizontal="left" vertical="top"/>
    </xf>
    <xf numFmtId="0" fontId="8" fillId="0" borderId="0" xfId="0" quotePrefix="1" applyFont="1" applyAlignment="1">
      <alignment horizontal="center" vertical="top"/>
    </xf>
    <xf numFmtId="0" fontId="0" fillId="0" borderId="1" xfId="0" applyBorder="1" applyAlignment="1">
      <alignment vertical="top"/>
    </xf>
    <xf numFmtId="0" fontId="5" fillId="0" borderId="1" xfId="0" applyFont="1" applyBorder="1" applyAlignment="1">
      <alignment horizontal="center" vertical="center" wrapText="1"/>
    </xf>
    <xf numFmtId="0" fontId="5" fillId="0" borderId="1" xfId="0" quotePrefix="1" applyFont="1" applyBorder="1" applyAlignment="1">
      <alignment horizontal="center" vertical="center" wrapText="1"/>
    </xf>
    <xf numFmtId="0" fontId="5" fillId="0" borderId="1" xfId="0" quotePrefix="1"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0" fillId="0" borderId="1" xfId="0" applyBorder="1" applyAlignment="1">
      <alignment vertical="top" wrapText="1"/>
    </xf>
    <xf numFmtId="4" fontId="0" fillId="0" borderId="1" xfId="0" applyNumberFormat="1" applyBorder="1" applyAlignment="1">
      <alignment vertical="top"/>
    </xf>
    <xf numFmtId="164" fontId="10" fillId="0" borderId="1" xfId="0" applyNumberFormat="1" applyFont="1" applyBorder="1" applyAlignment="1">
      <alignment horizontal="right" vertical="top"/>
    </xf>
    <xf numFmtId="0" fontId="0" fillId="0" borderId="0" xfId="0" applyAlignment="1">
      <alignment vertical="top"/>
    </xf>
    <xf numFmtId="0" fontId="1" fillId="0" borderId="1" xfId="10" applyBorder="1" applyAlignment="1">
      <alignment vertical="top"/>
    </xf>
    <xf numFmtId="0" fontId="1" fillId="0" borderId="1" xfId="11" applyBorder="1" applyAlignment="1">
      <alignment vertical="top"/>
    </xf>
    <xf numFmtId="164" fontId="0" fillId="0" borderId="1" xfId="0" applyNumberFormat="1" applyBorder="1" applyAlignment="1">
      <alignment horizontal="right" vertical="top"/>
    </xf>
    <xf numFmtId="0" fontId="5" fillId="0" borderId="0" xfId="0" applyFont="1" applyBorder="1" applyAlignment="1">
      <alignment horizontal="center" vertical="top"/>
    </xf>
    <xf numFmtId="0" fontId="5" fillId="0" borderId="3" xfId="12" applyNumberFormat="1" applyFont="1" applyBorder="1" applyAlignment="1">
      <alignment horizontal="center"/>
    </xf>
    <xf numFmtId="0" fontId="5" fillId="0" borderId="3" xfId="12" applyNumberFormat="1" applyFont="1" applyBorder="1" applyAlignment="1">
      <alignment horizontal="center" wrapText="1"/>
    </xf>
    <xf numFmtId="0" fontId="5" fillId="0" borderId="3" xfId="12" applyNumberFormat="1" applyFont="1" applyBorder="1" applyAlignment="1">
      <alignment horizontal="center" vertical="center" wrapText="1"/>
    </xf>
    <xf numFmtId="0" fontId="2" fillId="0" borderId="3" xfId="12" applyBorder="1">
      <alignment horizontal="center"/>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5" fillId="0" borderId="0" xfId="0" applyFont="1" applyBorder="1" applyAlignment="1">
      <alignment horizontal="left" vertical="top"/>
    </xf>
    <xf numFmtId="2" fontId="5" fillId="0" borderId="0" xfId="0" applyNumberFormat="1" applyFont="1" applyBorder="1"/>
    <xf numFmtId="0" fontId="5" fillId="0" borderId="1" xfId="0" applyFont="1" applyBorder="1" applyAlignment="1">
      <alignment horizontal="left"/>
    </xf>
    <xf numFmtId="0" fontId="6" fillId="0" borderId="1" xfId="0" applyFont="1" applyBorder="1"/>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5" fillId="0" borderId="0" xfId="0" applyFont="1"/>
    <xf numFmtId="0" fontId="5" fillId="0" borderId="1" xfId="0" applyFont="1" applyBorder="1" applyAlignment="1">
      <alignment horizontal="center" vertical="top" wrapText="1"/>
    </xf>
    <xf numFmtId="0" fontId="12" fillId="0" borderId="1" xfId="27" applyBorder="1" applyAlignment="1">
      <alignment vertical="top"/>
    </xf>
    <xf numFmtId="0" fontId="12" fillId="0" borderId="1" xfId="26"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2" fillId="0" borderId="1" xfId="34" applyBorder="1" applyAlignment="1">
      <alignment vertical="top"/>
    </xf>
    <xf numFmtId="0" fontId="12" fillId="0" borderId="1" xfId="35"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2" fillId="0" borderId="1" xfId="22" applyBorder="1" applyAlignment="1">
      <alignment vertical="top"/>
    </xf>
    <xf numFmtId="0" fontId="12" fillId="0" borderId="1" xfId="41"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2" fillId="0" borderId="1" xfId="39" applyBorder="1" applyAlignment="1">
      <alignment vertical="top"/>
    </xf>
    <xf numFmtId="0" fontId="12" fillId="0" borderId="1" xfId="47"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1" xfId="0" applyFont="1" applyBorder="1" applyAlignment="1">
      <alignment horizontal="center" vertical="top" wrapText="1"/>
    </xf>
    <xf numFmtId="0" fontId="12" fillId="0" borderId="1" xfId="45" applyBorder="1" applyAlignment="1">
      <alignment vertical="top"/>
    </xf>
    <xf numFmtId="0" fontId="12" fillId="0" borderId="1" xfId="53"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2" fontId="5" fillId="0" borderId="0" xfId="0" applyNumberFormat="1" applyFont="1" applyBorder="1" applyAlignment="1">
      <alignment vertical="top"/>
    </xf>
    <xf numFmtId="0" fontId="5" fillId="0" borderId="0" xfId="0" applyFont="1"/>
    <xf numFmtId="0" fontId="5" fillId="0" borderId="1" xfId="0" applyFont="1" applyBorder="1" applyAlignment="1">
      <alignment horizontal="center" vertical="top" wrapText="1"/>
    </xf>
    <xf numFmtId="0" fontId="12" fillId="0" borderId="1" xfId="57" applyBorder="1" applyAlignment="1">
      <alignment vertical="top"/>
    </xf>
    <xf numFmtId="0" fontId="12" fillId="0" borderId="1" xfId="64"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2" fillId="0" borderId="1" xfId="79" applyBorder="1" applyAlignment="1">
      <alignment vertical="top"/>
    </xf>
    <xf numFmtId="0" fontId="12" fillId="0" borderId="1" xfId="80"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2" fillId="0" borderId="1" xfId="75" applyBorder="1" applyAlignment="1">
      <alignment vertical="top"/>
    </xf>
    <xf numFmtId="0" fontId="12" fillId="0" borderId="1" xfId="74"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2" fillId="0" borderId="1" xfId="83" applyBorder="1" applyAlignment="1">
      <alignment vertical="top"/>
    </xf>
    <xf numFmtId="0" fontId="12" fillId="0" borderId="1" xfId="84"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2" fillId="0" borderId="1" xfId="70" applyBorder="1" applyAlignment="1">
      <alignment vertical="top"/>
    </xf>
    <xf numFmtId="0" fontId="12" fillId="0" borderId="1" xfId="90"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2" fillId="0" borderId="1" xfId="88" applyBorder="1" applyAlignment="1">
      <alignment vertical="top"/>
    </xf>
    <xf numFmtId="0" fontId="12" fillId="0" borderId="1" xfId="96"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2" fillId="0" borderId="1" xfId="102" applyBorder="1" applyAlignment="1">
      <alignment vertical="top"/>
    </xf>
    <xf numFmtId="0" fontId="12" fillId="0" borderId="1" xfId="103"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2" fillId="0" borderId="1" xfId="97" applyBorder="1" applyAlignment="1">
      <alignment vertical="top"/>
    </xf>
    <xf numFmtId="0" fontId="12" fillId="0" borderId="1" xfId="106"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2" fillId="0" borderId="1" xfId="112" applyBorder="1" applyAlignment="1">
      <alignment vertical="top"/>
    </xf>
    <xf numFmtId="0" fontId="12" fillId="0" borderId="1" xfId="113"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2" fillId="0" borderId="1" xfId="109" applyBorder="1" applyAlignment="1">
      <alignment vertical="top"/>
    </xf>
    <xf numFmtId="0" fontId="12" fillId="0" borderId="1" xfId="119"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2" fillId="0" borderId="1" xfId="117" applyBorder="1" applyAlignment="1">
      <alignment vertical="top"/>
    </xf>
    <xf numFmtId="0" fontId="12" fillId="0" borderId="1" xfId="125"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0" xfId="0" applyFont="1"/>
    <xf numFmtId="0" fontId="5" fillId="0" borderId="1" xfId="0" applyFont="1" applyBorder="1" applyAlignment="1">
      <alignment horizontal="center" vertical="top" wrapText="1"/>
    </xf>
    <xf numFmtId="0" fontId="12" fillId="0" borderId="1" xfId="123" applyBorder="1" applyAlignment="1">
      <alignment vertical="top"/>
    </xf>
    <xf numFmtId="0" fontId="12" fillId="0" borderId="1" xfId="131"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0" fontId="0" fillId="0" borderId="0" xfId="0"/>
    <xf numFmtId="0" fontId="5" fillId="0" borderId="1" xfId="0" applyFont="1" applyBorder="1" applyAlignment="1">
      <alignment horizontal="center" vertical="top" wrapText="1"/>
    </xf>
    <xf numFmtId="0" fontId="12" fillId="0" borderId="1" xfId="129" applyBorder="1" applyAlignment="1">
      <alignment vertical="top"/>
    </xf>
    <xf numFmtId="0" fontId="12" fillId="0" borderId="1" xfId="136" applyBorder="1" applyAlignment="1">
      <alignmen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vertical="top"/>
    </xf>
    <xf numFmtId="0" fontId="6" fillId="0" borderId="1" xfId="0" applyFont="1" applyBorder="1" applyAlignment="1">
      <alignment vertical="top"/>
    </xf>
    <xf numFmtId="0" fontId="5" fillId="0" borderId="1" xfId="0" applyFont="1" applyBorder="1"/>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6" fillId="0" borderId="3" xfId="0" applyFont="1" applyBorder="1" applyAlignment="1">
      <alignment vertical="top"/>
    </xf>
    <xf numFmtId="0" fontId="5" fillId="0" borderId="3" xfId="0" applyFont="1" applyBorder="1"/>
    <xf numFmtId="2" fontId="5" fillId="0" borderId="0" xfId="0" applyNumberFormat="1" applyFont="1"/>
    <xf numFmtId="2" fontId="5" fillId="0" borderId="1" xfId="0" quotePrefix="1" applyNumberFormat="1" applyFont="1" applyBorder="1" applyAlignment="1">
      <alignment horizontal="center" vertical="top" wrapText="1"/>
    </xf>
    <xf numFmtId="2" fontId="5" fillId="0" borderId="1" xfId="0" applyNumberFormat="1" applyFont="1" applyBorder="1" applyAlignment="1">
      <alignment horizontal="center" vertical="top" wrapText="1"/>
    </xf>
    <xf numFmtId="2" fontId="5" fillId="0" borderId="1" xfId="0" applyNumberFormat="1" applyFont="1" applyBorder="1" applyAlignment="1">
      <alignment horizontal="right" vertical="top"/>
    </xf>
    <xf numFmtId="2" fontId="5" fillId="0" borderId="3" xfId="0" applyNumberFormat="1" applyFont="1" applyBorder="1" applyAlignment="1">
      <alignment horizontal="right" vertical="top"/>
    </xf>
    <xf numFmtId="2" fontId="5" fillId="0" borderId="1" xfId="0" applyNumberFormat="1" applyFont="1" applyBorder="1"/>
    <xf numFmtId="2" fontId="0" fillId="0" borderId="1" xfId="0" applyNumberFormat="1" applyFont="1" applyBorder="1" applyAlignment="1">
      <alignment horizontal="right" vertical="top"/>
    </xf>
    <xf numFmtId="1" fontId="5" fillId="0" borderId="3" xfId="12" applyNumberFormat="1" applyFont="1" applyBorder="1" applyAlignment="1">
      <alignment horizontal="center"/>
    </xf>
    <xf numFmtId="1" fontId="5" fillId="0" borderId="3" xfId="12" applyNumberFormat="1" applyFont="1" applyBorder="1" applyAlignment="1">
      <alignment horizontal="center" vertical="center" wrapText="1"/>
    </xf>
    <xf numFmtId="0" fontId="8" fillId="0" borderId="1" xfId="0" applyFont="1" applyBorder="1" applyAlignment="1">
      <alignment horizontal="left" vertical="top" wrapText="1"/>
    </xf>
    <xf numFmtId="0" fontId="10" fillId="0" borderId="1" xfId="0" applyFont="1" applyBorder="1" applyAlignment="1">
      <alignment horizontal="left" vertical="top" wrapText="1"/>
    </xf>
    <xf numFmtId="0" fontId="13" fillId="0" borderId="0" xfId="0" applyFont="1" applyBorder="1" applyAlignment="1">
      <alignment horizontal="center" vertical="top" wrapText="1"/>
    </xf>
    <xf numFmtId="0" fontId="13" fillId="0" borderId="0" xfId="0" quotePrefix="1" applyFont="1" applyBorder="1" applyAlignment="1">
      <alignment horizontal="center" vertical="top" wrapText="1"/>
    </xf>
    <xf numFmtId="0" fontId="13" fillId="0" borderId="0" xfId="0" applyFont="1" applyBorder="1" applyAlignment="1">
      <alignment horizontal="center" vertical="center" wrapText="1"/>
    </xf>
    <xf numFmtId="0" fontId="14" fillId="0" borderId="1" xfId="12" applyNumberFormat="1" applyFont="1" applyBorder="1" applyAlignment="1">
      <alignment horizontal="center"/>
    </xf>
    <xf numFmtId="0" fontId="5" fillId="0" borderId="1" xfId="12" applyNumberFormat="1" applyFont="1" applyBorder="1" applyAlignment="1">
      <alignment horizont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2" fontId="5" fillId="0" borderId="1" xfId="0" applyNumberFormat="1"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quotePrefix="1" applyFont="1" applyBorder="1" applyAlignment="1">
      <alignment horizontal="center"/>
    </xf>
    <xf numFmtId="0" fontId="5" fillId="0" borderId="1" xfId="0" applyFont="1" applyBorder="1" applyAlignment="1">
      <alignment horizontal="center"/>
    </xf>
    <xf numFmtId="0" fontId="14" fillId="0" borderId="1" xfId="12" applyNumberFormat="1" applyFont="1" applyBorder="1" applyAlignment="1">
      <alignment horizontal="center" wrapText="1"/>
    </xf>
    <xf numFmtId="0" fontId="5" fillId="0" borderId="1" xfId="12" applyNumberFormat="1" applyFont="1" applyBorder="1" applyAlignment="1">
      <alignment horizontal="center" wrapText="1"/>
    </xf>
    <xf numFmtId="0" fontId="14" fillId="0" borderId="5" xfId="12" applyNumberFormat="1" applyFont="1" applyBorder="1" applyAlignment="1">
      <alignment horizontal="center" wrapText="1"/>
    </xf>
    <xf numFmtId="0" fontId="5" fillId="0" borderId="6" xfId="12" applyNumberFormat="1" applyFont="1" applyBorder="1" applyAlignment="1">
      <alignment horizontal="center" wrapText="1"/>
    </xf>
    <xf numFmtId="0" fontId="5" fillId="0" borderId="7" xfId="12" applyNumberFormat="1" applyFont="1" applyBorder="1" applyAlignment="1">
      <alignment horizontal="center" wrapText="1"/>
    </xf>
    <xf numFmtId="0" fontId="7" fillId="0" borderId="1" xfId="0" applyFont="1" applyBorder="1" applyAlignment="1">
      <alignment horizontal="left" vertical="top" wrapText="1"/>
    </xf>
    <xf numFmtId="0" fontId="15" fillId="0" borderId="1" xfId="0" applyFont="1" applyBorder="1" applyAlignment="1">
      <alignment horizontal="left" vertical="top" wrapText="1"/>
    </xf>
    <xf numFmtId="0" fontId="5" fillId="0" borderId="1" xfId="0" quotePrefix="1" applyFont="1" applyBorder="1" applyAlignment="1">
      <alignment horizontal="center" vertical="center" wrapText="1"/>
    </xf>
    <xf numFmtId="0" fontId="0" fillId="0" borderId="1" xfId="0" applyBorder="1" applyAlignment="1">
      <alignment horizontal="left" vertical="top"/>
    </xf>
    <xf numFmtId="0" fontId="5" fillId="0" borderId="1" xfId="0" quotePrefix="1" applyNumberFormat="1" applyFont="1" applyBorder="1" applyAlignment="1">
      <alignment horizontal="center" vertical="center" wrapText="1"/>
    </xf>
  </cellXfs>
  <cellStyles count="141">
    <cellStyle name="Акт" xfId="1"/>
    <cellStyle name="АктМТСН" xfId="2"/>
    <cellStyle name="АктМТСН 10" xfId="71"/>
    <cellStyle name="АктМТСН 11" xfId="87"/>
    <cellStyle name="АктМТСН 12" xfId="93"/>
    <cellStyle name="АктМТСН 13" xfId="99"/>
    <cellStyle name="АктМТСН 14" xfId="104"/>
    <cellStyle name="АктМТСН 15" xfId="108"/>
    <cellStyle name="АктМТСН 16" xfId="116"/>
    <cellStyle name="АктМТСН 17" xfId="122"/>
    <cellStyle name="АктМТСН 18" xfId="128"/>
    <cellStyle name="АктМТСН 19" xfId="134"/>
    <cellStyle name="АктМТСН 2" xfId="23"/>
    <cellStyle name="АктМТСН 20" xfId="138"/>
    <cellStyle name="АктМТСН 21" xfId="140"/>
    <cellStyle name="АктМТСН 3" xfId="38"/>
    <cellStyle name="АктМТСН 4" xfId="44"/>
    <cellStyle name="АктМТСН 5" xfId="50"/>
    <cellStyle name="АктМТСН 6" xfId="56"/>
    <cellStyle name="АктМТСН 7" xfId="62"/>
    <cellStyle name="АктМТСН 8" xfId="66"/>
    <cellStyle name="АктМТСН 9" xfId="68"/>
    <cellStyle name="ВедРесурсов" xfId="3"/>
    <cellStyle name="ВедРесурсовАкт" xfId="4"/>
    <cellStyle name="Итоги" xfId="5"/>
    <cellStyle name="ИтогоАктБазЦ" xfId="6"/>
    <cellStyle name="ИтогоАктБИМ" xfId="7"/>
    <cellStyle name="ИтогоАктБИМ 10" xfId="76"/>
    <cellStyle name="ИтогоАктБИМ 11" xfId="69"/>
    <cellStyle name="ИтогоАктБИМ 12" xfId="89"/>
    <cellStyle name="ИтогоАктБИМ 13" xfId="95"/>
    <cellStyle name="ИтогоАктБИМ 14" xfId="101"/>
    <cellStyle name="ИтогоАктБИМ 15" xfId="78"/>
    <cellStyle name="ИтогоАктБИМ 16" xfId="110"/>
    <cellStyle name="ИтогоАктБИМ 17" xfId="118"/>
    <cellStyle name="ИтогоАктБИМ 18" xfId="124"/>
    <cellStyle name="ИтогоАктБИМ 19" xfId="130"/>
    <cellStyle name="ИтогоАктБИМ 2" xfId="28"/>
    <cellStyle name="ИтогоАктБИМ 20" xfId="135"/>
    <cellStyle name="ИтогоАктБИМ 21" xfId="139"/>
    <cellStyle name="ИтогоАктБИМ 3" xfId="21"/>
    <cellStyle name="ИтогоАктБИМ 4" xfId="40"/>
    <cellStyle name="ИтогоАктБИМ 5" xfId="46"/>
    <cellStyle name="ИтогоАктБИМ 6" xfId="52"/>
    <cellStyle name="ИтогоАктБИМ 7" xfId="58"/>
    <cellStyle name="ИтогоАктБИМ 8" xfId="63"/>
    <cellStyle name="ИтогоАктБИМ 9" xfId="67"/>
    <cellStyle name="ИтогоАктРесМет" xfId="8"/>
    <cellStyle name="ИтогоАктРесМет 10" xfId="77"/>
    <cellStyle name="ИтогоАктРесМет 11" xfId="81"/>
    <cellStyle name="ИтогоАктРесМет 12" xfId="73"/>
    <cellStyle name="ИтогоАктРесМет 13" xfId="85"/>
    <cellStyle name="ИтогоАктРесМет 14" xfId="91"/>
    <cellStyle name="ИтогоАктРесМет 15" xfId="94"/>
    <cellStyle name="ИтогоАктРесМет 16" xfId="105"/>
    <cellStyle name="ИтогоАктРесМет 17" xfId="100"/>
    <cellStyle name="ИтогоАктРесМет 18" xfId="114"/>
    <cellStyle name="ИтогоАктРесМет 19" xfId="120"/>
    <cellStyle name="ИтогоАктРесМет 2" xfId="29"/>
    <cellStyle name="ИтогоАктРесМет 20" xfId="126"/>
    <cellStyle name="ИтогоАктРесМет 21" xfId="132"/>
    <cellStyle name="ИтогоАктРесМет 3" xfId="32"/>
    <cellStyle name="ИтогоАктРесМет 4" xfId="25"/>
    <cellStyle name="ИтогоАктРесМет 5" xfId="36"/>
    <cellStyle name="ИтогоАктРесМет 6" xfId="42"/>
    <cellStyle name="ИтогоАктРесМет 7" xfId="48"/>
    <cellStyle name="ИтогоАктРесМет 8" xfId="54"/>
    <cellStyle name="ИтогоАктРесМет 9" xfId="60"/>
    <cellStyle name="ИтогоБазЦ" xfId="9"/>
    <cellStyle name="ИтогоБИМ" xfId="10"/>
    <cellStyle name="ИтогоБИМ 10" xfId="79"/>
    <cellStyle name="ИтогоБИМ 11" xfId="75"/>
    <cellStyle name="ИтогоБИМ 12" xfId="83"/>
    <cellStyle name="ИтогоБИМ 13" xfId="70"/>
    <cellStyle name="ИтогоБИМ 14" xfId="88"/>
    <cellStyle name="ИтогоБИМ 15" xfId="102"/>
    <cellStyle name="ИтогоБИМ 16" xfId="97"/>
    <cellStyle name="ИтогоБИМ 17" xfId="112"/>
    <cellStyle name="ИтогоБИМ 18" xfId="109"/>
    <cellStyle name="ИтогоБИМ 19" xfId="117"/>
    <cellStyle name="ИтогоБИМ 2" xfId="30"/>
    <cellStyle name="ИтогоБИМ 20" xfId="123"/>
    <cellStyle name="ИтогоБИМ 21" xfId="129"/>
    <cellStyle name="ИтогоБИМ 3" xfId="27"/>
    <cellStyle name="ИтогоБИМ 4" xfId="34"/>
    <cellStyle name="ИтогоБИМ 5" xfId="22"/>
    <cellStyle name="ИтогоБИМ 6" xfId="39"/>
    <cellStyle name="ИтогоБИМ 7" xfId="45"/>
    <cellStyle name="ИтогоБИМ 8" xfId="51"/>
    <cellStyle name="ИтогоБИМ 9" xfId="57"/>
    <cellStyle name="ИтогоРесМет" xfId="11"/>
    <cellStyle name="ИтогоРесМет 10" xfId="80"/>
    <cellStyle name="ИтогоРесМет 11" xfId="74"/>
    <cellStyle name="ИтогоРесМет 12" xfId="84"/>
    <cellStyle name="ИтогоРесМет 13" xfId="90"/>
    <cellStyle name="ИтогоРесМет 14" xfId="96"/>
    <cellStyle name="ИтогоРесМет 15" xfId="103"/>
    <cellStyle name="ИтогоРесМет 16" xfId="106"/>
    <cellStyle name="ИтогоРесМет 17" xfId="113"/>
    <cellStyle name="ИтогоРесМет 18" xfId="119"/>
    <cellStyle name="ИтогоРесМет 19" xfId="125"/>
    <cellStyle name="ИтогоРесМет 2" xfId="31"/>
    <cellStyle name="ИтогоРесМет 20" xfId="131"/>
    <cellStyle name="ИтогоРесМет 21" xfId="136"/>
    <cellStyle name="ИтогоРесМет 3" xfId="26"/>
    <cellStyle name="ИтогоРесМет 4" xfId="35"/>
    <cellStyle name="ИтогоРесМет 5" xfId="41"/>
    <cellStyle name="ИтогоРесМет 6" xfId="47"/>
    <cellStyle name="ИтогоРесМет 7" xfId="53"/>
    <cellStyle name="ИтогоРесМет 8" xfId="59"/>
    <cellStyle name="ИтогоРесМет 9" xfId="64"/>
    <cellStyle name="ЛокСмета" xfId="12"/>
    <cellStyle name="ЛокСмМТСН" xfId="13"/>
    <cellStyle name="ЛокСмМТСН 10" xfId="82"/>
    <cellStyle name="ЛокСмМТСН 11" xfId="72"/>
    <cellStyle name="ЛокСмМТСН 12" xfId="86"/>
    <cellStyle name="ЛокСмМТСН 13" xfId="92"/>
    <cellStyle name="ЛокСмМТСН 14" xfId="98"/>
    <cellStyle name="ЛокСмМТСН 15" xfId="111"/>
    <cellStyle name="ЛокСмМТСН 16" xfId="107"/>
    <cellStyle name="ЛокСмМТСН 17" xfId="115"/>
    <cellStyle name="ЛокСмМТСН 18" xfId="121"/>
    <cellStyle name="ЛокСмМТСН 19" xfId="127"/>
    <cellStyle name="ЛокСмМТСН 2" xfId="33"/>
    <cellStyle name="ЛокСмМТСН 20" xfId="133"/>
    <cellStyle name="ЛокСмМТСН 21" xfId="137"/>
    <cellStyle name="ЛокСмМТСН 3" xfId="24"/>
    <cellStyle name="ЛокСмМТСН 4" xfId="37"/>
    <cellStyle name="ЛокСмМТСН 5" xfId="43"/>
    <cellStyle name="ЛокСмМТСН 6" xfId="49"/>
    <cellStyle name="ЛокСмМТСН 7" xfId="55"/>
    <cellStyle name="ЛокСмМТСН 8" xfId="61"/>
    <cellStyle name="ЛокСмМТСН 9" xfId="65"/>
    <cellStyle name="Обычный" xfId="0" builtinId="0"/>
    <cellStyle name="Параметр" xfId="14"/>
    <cellStyle name="ПеременныеСметы" xfId="15"/>
    <cellStyle name="РесСмета" xfId="16"/>
    <cellStyle name="СводкаСтоимРаб" xfId="17"/>
    <cellStyle name="Титул" xfId="18"/>
    <cellStyle name="Хвост" xfId="19"/>
    <cellStyle name="Экспертиза" xfId="2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3054"/>
  <sheetViews>
    <sheetView tabSelected="1" topLeftCell="A304" zoomScaleNormal="90" workbookViewId="0">
      <selection activeCell="L319" sqref="L319:O319"/>
    </sheetView>
  </sheetViews>
  <sheetFormatPr defaultRowHeight="12"/>
  <cols>
    <col min="1" max="1" width="4.85546875" style="3" customWidth="1"/>
    <col min="2" max="2" width="14.7109375" style="9" customWidth="1"/>
    <col min="3" max="3" width="43" style="3" customWidth="1"/>
    <col min="4" max="7" width="9.5703125" style="3" hidden="1" customWidth="1"/>
    <col min="8" max="11" width="9.5703125" style="8" hidden="1" customWidth="1"/>
    <col min="12" max="15" width="11.28515625" style="351" customWidth="1"/>
    <col min="16" max="17" width="0" style="3" hidden="1" customWidth="1"/>
    <col min="18" max="18" width="9.140625" style="3" hidden="1" customWidth="1"/>
    <col min="19" max="19" width="0" style="3" hidden="1" customWidth="1"/>
    <col min="20" max="16384" width="9.140625" style="3"/>
  </cols>
  <sheetData>
    <row r="1" spans="1:18" ht="12.75">
      <c r="A1" s="362" t="s">
        <v>60</v>
      </c>
      <c r="B1" s="363"/>
      <c r="C1" s="363"/>
      <c r="D1" s="363"/>
      <c r="E1" s="363"/>
      <c r="F1" s="363"/>
      <c r="G1" s="363"/>
      <c r="H1" s="363"/>
      <c r="I1" s="363"/>
      <c r="J1" s="363"/>
      <c r="K1" s="363"/>
      <c r="L1" s="363"/>
      <c r="M1" s="363"/>
      <c r="N1" s="363"/>
      <c r="O1" s="363"/>
      <c r="P1"/>
    </row>
    <row r="2" spans="1:18">
      <c r="A2" s="363"/>
      <c r="B2" s="363"/>
      <c r="C2" s="363"/>
      <c r="D2" s="363"/>
      <c r="E2" s="363"/>
      <c r="F2" s="363"/>
      <c r="G2" s="363"/>
      <c r="H2" s="363"/>
      <c r="I2" s="363"/>
      <c r="J2" s="363"/>
      <c r="K2" s="363"/>
      <c r="L2" s="363"/>
      <c r="M2" s="363"/>
      <c r="N2" s="363"/>
      <c r="O2" s="363"/>
    </row>
    <row r="3" spans="1:18">
      <c r="A3" s="363"/>
      <c r="B3" s="363"/>
      <c r="C3" s="363"/>
      <c r="D3" s="363"/>
      <c r="E3" s="363"/>
      <c r="F3" s="363"/>
      <c r="G3" s="363"/>
      <c r="H3" s="363"/>
      <c r="I3" s="363"/>
      <c r="J3" s="363"/>
      <c r="K3" s="363"/>
      <c r="L3" s="363"/>
      <c r="M3" s="363"/>
      <c r="N3" s="363"/>
      <c r="O3" s="363"/>
    </row>
    <row r="4" spans="1:18">
      <c r="A4" s="363"/>
      <c r="B4" s="363"/>
      <c r="C4" s="363"/>
      <c r="D4" s="363"/>
      <c r="E4" s="363"/>
      <c r="F4" s="363"/>
      <c r="G4" s="363"/>
      <c r="H4" s="363"/>
      <c r="I4" s="363"/>
      <c r="J4" s="363"/>
      <c r="K4" s="363"/>
      <c r="L4" s="363"/>
      <c r="M4" s="363"/>
      <c r="N4" s="363"/>
      <c r="O4" s="363"/>
    </row>
    <row r="5" spans="1:18">
      <c r="A5" s="363"/>
      <c r="B5" s="363"/>
      <c r="C5" s="363"/>
      <c r="D5" s="363"/>
      <c r="E5" s="363"/>
      <c r="F5" s="363"/>
      <c r="G5" s="363"/>
      <c r="H5" s="363"/>
      <c r="I5" s="363"/>
      <c r="J5" s="363"/>
      <c r="K5" s="363"/>
      <c r="L5" s="363"/>
      <c r="M5" s="363"/>
      <c r="N5" s="363"/>
      <c r="O5" s="363"/>
    </row>
    <row r="6" spans="1:18" ht="18">
      <c r="A6" s="34"/>
      <c r="B6" s="50"/>
      <c r="C6" s="364" t="s">
        <v>61</v>
      </c>
      <c r="D6" s="364"/>
      <c r="E6" s="364"/>
      <c r="F6" s="364"/>
      <c r="G6" s="364"/>
      <c r="H6" s="364"/>
      <c r="I6" s="364"/>
      <c r="J6" s="364"/>
      <c r="K6" s="364"/>
      <c r="L6" s="364"/>
      <c r="M6" s="150"/>
      <c r="N6" s="51"/>
      <c r="O6" s="51"/>
    </row>
    <row r="7" spans="1:18">
      <c r="A7" s="1"/>
      <c r="B7" s="10"/>
      <c r="C7" s="10"/>
      <c r="D7" s="1"/>
      <c r="E7" s="11"/>
      <c r="F7" s="12"/>
      <c r="G7" s="12"/>
      <c r="H7" s="12"/>
      <c r="I7" s="12"/>
      <c r="J7" s="3"/>
      <c r="K7" s="3"/>
    </row>
    <row r="8" spans="1:18" ht="12" customHeight="1">
      <c r="A8" s="370" t="s">
        <v>9</v>
      </c>
      <c r="B8" s="367" t="s">
        <v>11</v>
      </c>
      <c r="C8" s="367" t="s">
        <v>10</v>
      </c>
      <c r="D8" s="372" t="s">
        <v>5</v>
      </c>
      <c r="E8" s="373"/>
      <c r="F8" s="373"/>
      <c r="G8" s="373"/>
      <c r="H8" s="372" t="s">
        <v>7</v>
      </c>
      <c r="I8" s="373"/>
      <c r="J8" s="373"/>
      <c r="K8" s="373"/>
      <c r="L8" s="369" t="s">
        <v>6</v>
      </c>
      <c r="M8" s="369"/>
      <c r="N8" s="369"/>
      <c r="O8" s="369"/>
    </row>
    <row r="9" spans="1:18" ht="36">
      <c r="A9" s="371"/>
      <c r="B9" s="368"/>
      <c r="C9" s="368"/>
      <c r="D9" s="5" t="s">
        <v>2</v>
      </c>
      <c r="E9" s="6" t="s">
        <v>3</v>
      </c>
      <c r="F9" s="7" t="s">
        <v>17</v>
      </c>
      <c r="G9" s="4" t="s">
        <v>4</v>
      </c>
      <c r="H9" s="5" t="s">
        <v>2</v>
      </c>
      <c r="I9" s="6" t="s">
        <v>3</v>
      </c>
      <c r="J9" s="7" t="s">
        <v>17</v>
      </c>
      <c r="K9" s="4" t="s">
        <v>4</v>
      </c>
      <c r="L9" s="352" t="s">
        <v>2</v>
      </c>
      <c r="M9" s="353" t="s">
        <v>3</v>
      </c>
      <c r="N9" s="352" t="s">
        <v>17</v>
      </c>
      <c r="O9" s="353" t="s">
        <v>4</v>
      </c>
    </row>
    <row r="10" spans="1:18" ht="12.75">
      <c r="A10" s="35">
        <v>1</v>
      </c>
      <c r="B10" s="36">
        <v>2</v>
      </c>
      <c r="C10" s="36">
        <v>3</v>
      </c>
      <c r="D10" s="35">
        <v>4</v>
      </c>
      <c r="E10" s="35">
        <v>5</v>
      </c>
      <c r="F10" s="35">
        <v>6</v>
      </c>
      <c r="G10" s="37">
        <v>7</v>
      </c>
      <c r="H10" s="35">
        <v>8</v>
      </c>
      <c r="I10" s="35">
        <v>9</v>
      </c>
      <c r="J10" s="35">
        <v>10</v>
      </c>
      <c r="K10" s="37">
        <v>11</v>
      </c>
      <c r="L10" s="358">
        <v>4</v>
      </c>
      <c r="M10" s="358">
        <v>5</v>
      </c>
      <c r="N10" s="358">
        <v>6</v>
      </c>
      <c r="O10" s="359">
        <v>7</v>
      </c>
      <c r="R10" s="38"/>
    </row>
    <row r="11" spans="1:18" ht="20.25">
      <c r="A11" s="365" t="s">
        <v>62</v>
      </c>
      <c r="B11" s="366"/>
      <c r="C11" s="366"/>
      <c r="D11" s="366"/>
      <c r="E11" s="366"/>
      <c r="F11" s="366"/>
      <c r="G11" s="366"/>
      <c r="H11" s="366"/>
      <c r="I11" s="366"/>
      <c r="J11" s="366"/>
      <c r="K11" s="366"/>
      <c r="L11" s="366"/>
      <c r="M11" s="366"/>
      <c r="N11" s="366"/>
      <c r="O11" s="366"/>
      <c r="R11" s="38"/>
    </row>
    <row r="12" spans="1:18" ht="17.850000000000001" customHeight="1">
      <c r="A12" s="360" t="s">
        <v>18</v>
      </c>
      <c r="B12" s="361"/>
      <c r="C12" s="361"/>
      <c r="D12" s="361"/>
      <c r="E12" s="361"/>
      <c r="F12" s="361"/>
      <c r="G12" s="361"/>
      <c r="H12" s="361"/>
      <c r="I12" s="361"/>
      <c r="J12" s="361"/>
      <c r="K12" s="361"/>
      <c r="L12" s="361"/>
      <c r="M12" s="361"/>
      <c r="N12" s="361"/>
      <c r="O12" s="361"/>
      <c r="P12" s="361"/>
      <c r="Q12" s="361"/>
      <c r="R12" s="361"/>
    </row>
    <row r="13" spans="1:18" ht="36">
      <c r="A13" s="39">
        <v>1</v>
      </c>
      <c r="B13" s="4" t="s">
        <v>19</v>
      </c>
      <c r="C13" s="40" t="s">
        <v>20</v>
      </c>
      <c r="D13" s="41">
        <v>8586.1299999999992</v>
      </c>
      <c r="E13" s="41">
        <v>6216.44</v>
      </c>
      <c r="F13" s="41">
        <v>10.49</v>
      </c>
      <c r="G13" s="41">
        <v>2359.1999999999998</v>
      </c>
      <c r="H13" s="42">
        <v>82914.33</v>
      </c>
      <c r="I13" s="42">
        <f>71489.06</f>
        <v>71489.06</v>
      </c>
      <c r="J13" s="42">
        <v>55.28</v>
      </c>
      <c r="K13" s="42">
        <v>11369.99</v>
      </c>
      <c r="L13" s="354">
        <f>IF(8586.13=0, "-", 82914.33/8586.13)</f>
        <v>9.656775520519723</v>
      </c>
      <c r="M13" s="354">
        <f>IF(6216.44=0, "-", 71489.06/6216.44)</f>
        <v>11.5</v>
      </c>
      <c r="N13" s="354">
        <f>IF(10.49=0, "-", 55.28/10.49)</f>
        <v>5.2697807435652999</v>
      </c>
      <c r="O13" s="354">
        <f>IF(2359.2=0, "-", 11369.99/2359.2)</f>
        <v>4.8194260766361481</v>
      </c>
      <c r="P13" s="43"/>
      <c r="Q13" s="43"/>
      <c r="R13" s="43">
        <f ca="1">IF(ISERROR(VALUE(TRIM(INDIRECT(ADDRESS(ROW()-1, COLUMN(A12)))))), INDIRECT(ADDRESS(ROW()-2, COLUMN(R12)))+1, INDIRECT(ADDRESS(ROW()-1, COLUMN(R12))))</f>
        <v>1</v>
      </c>
    </row>
    <row r="14" spans="1:18" ht="36">
      <c r="A14" s="39">
        <v>2</v>
      </c>
      <c r="B14" s="4" t="s">
        <v>21</v>
      </c>
      <c r="C14" s="40" t="s">
        <v>22</v>
      </c>
      <c r="D14" s="41">
        <v>5768.75</v>
      </c>
      <c r="E14" s="41">
        <v>4661.7700000000004</v>
      </c>
      <c r="F14" s="41">
        <v>5.25</v>
      </c>
      <c r="G14" s="41">
        <v>1101.73</v>
      </c>
      <c r="H14" s="42">
        <v>58947.839999999997</v>
      </c>
      <c r="I14" s="42">
        <f>53610.36</f>
        <v>53610.36</v>
      </c>
      <c r="J14" s="42">
        <v>27.64</v>
      </c>
      <c r="K14" s="42">
        <v>5309.84</v>
      </c>
      <c r="L14" s="354">
        <f>IF(5768.75=0, "-", 58947.84/5768.75)</f>
        <v>10.218477139761646</v>
      </c>
      <c r="M14" s="354">
        <f>IF(4661.77=0, "-", 53610.36/4661.77)</f>
        <v>11.500001072553985</v>
      </c>
      <c r="N14" s="354">
        <f>IF(5.25=0, "-", 27.64/5.25)</f>
        <v>5.2647619047619045</v>
      </c>
      <c r="O14" s="354">
        <f>IF(1101.73=0, "-", 5309.84/1101.73)</f>
        <v>4.8195474390277111</v>
      </c>
      <c r="P14" s="43"/>
      <c r="Q14" s="43"/>
      <c r="R14" s="43">
        <f ca="1">IF(ISERROR(VALUE(TRIM(INDIRECT(ADDRESS(ROW()-1, COLUMN(A12)))))), INDIRECT(ADDRESS(ROW()-2, COLUMN(R12)))+1, INDIRECT(ADDRESS(ROW()-1, COLUMN(R12))))</f>
        <v>1</v>
      </c>
    </row>
    <row r="15" spans="1:18" ht="36">
      <c r="A15" s="39">
        <v>3</v>
      </c>
      <c r="B15" s="4" t="s">
        <v>23</v>
      </c>
      <c r="C15" s="40" t="s">
        <v>24</v>
      </c>
      <c r="D15" s="41">
        <v>10006.68</v>
      </c>
      <c r="E15" s="41">
        <v>7006.22</v>
      </c>
      <c r="F15" s="41">
        <v>20.98</v>
      </c>
      <c r="G15" s="41">
        <v>2979.48</v>
      </c>
      <c r="H15" s="42">
        <v>95114.85</v>
      </c>
      <c r="I15" s="42">
        <f>80571.49</f>
        <v>80571.490000000005</v>
      </c>
      <c r="J15" s="42">
        <v>110.55</v>
      </c>
      <c r="K15" s="42">
        <v>14432.81</v>
      </c>
      <c r="L15" s="354">
        <f>IF(10006.68=0, "-", 95114.85/10006.68)</f>
        <v>9.5051355694396147</v>
      </c>
      <c r="M15" s="354">
        <f>IF(7006.22=0, "-", 80571.49/7006.22)</f>
        <v>11.499994290787329</v>
      </c>
      <c r="N15" s="354">
        <f>IF(20.98=0, "-", 110.55/20.98)</f>
        <v>5.2693040991420395</v>
      </c>
      <c r="O15" s="354">
        <f>IF(2979.48=0, "-", 14432.81/2979.48)</f>
        <v>4.8440701061930271</v>
      </c>
      <c r="P15" s="43"/>
      <c r="Q15" s="43"/>
      <c r="R15" s="43">
        <f ca="1">IF(ISERROR(VALUE(TRIM(INDIRECT(ADDRESS(ROW()-1, COLUMN(A12)))))), INDIRECT(ADDRESS(ROW()-2, COLUMN(R12)))+1, INDIRECT(ADDRESS(ROW()-1, COLUMN(R12))))</f>
        <v>1</v>
      </c>
    </row>
    <row r="16" spans="1:18" ht="36">
      <c r="A16" s="39">
        <v>4</v>
      </c>
      <c r="B16" s="4" t="s">
        <v>25</v>
      </c>
      <c r="C16" s="40" t="s">
        <v>26</v>
      </c>
      <c r="D16" s="41">
        <v>6778.1</v>
      </c>
      <c r="E16" s="41">
        <v>5659.1</v>
      </c>
      <c r="F16" s="41">
        <v>6.29</v>
      </c>
      <c r="G16" s="41">
        <v>1112.71</v>
      </c>
      <c r="H16" s="42">
        <v>70503.45</v>
      </c>
      <c r="I16" s="42">
        <f>65079.7</f>
        <v>65079.7</v>
      </c>
      <c r="J16" s="42">
        <v>33.17</v>
      </c>
      <c r="K16" s="42">
        <v>5390.58</v>
      </c>
      <c r="L16" s="354">
        <f>IF(6778.1=0, "-", 70503.45/6778.1)</f>
        <v>10.401653855800298</v>
      </c>
      <c r="M16" s="354">
        <f>IF(5659.1=0, "-", 65079.7/5659.1)</f>
        <v>11.50000883532717</v>
      </c>
      <c r="N16" s="354">
        <f>IF(6.29=0, "-", 33.17/6.29)</f>
        <v>5.2734499205087442</v>
      </c>
      <c r="O16" s="354">
        <f>IF(1112.71=0, "-", 5390.58/1112.71)</f>
        <v>4.8445506915548524</v>
      </c>
      <c r="P16" s="43"/>
      <c r="Q16" s="43"/>
      <c r="R16" s="43">
        <f ca="1">IF(ISERROR(VALUE(TRIM(INDIRECT(ADDRESS(ROW()-1, COLUMN(A12)))))), INDIRECT(ADDRESS(ROW()-2, COLUMN(R12)))+1, INDIRECT(ADDRESS(ROW()-1, COLUMN(R12))))</f>
        <v>1</v>
      </c>
    </row>
    <row r="17" spans="1:18" ht="36">
      <c r="A17" s="39">
        <v>5</v>
      </c>
      <c r="B17" s="4" t="s">
        <v>27</v>
      </c>
      <c r="C17" s="40" t="s">
        <v>28</v>
      </c>
      <c r="D17" s="41">
        <v>6675.34</v>
      </c>
      <c r="E17" s="41">
        <v>4838.01</v>
      </c>
      <c r="F17" s="41">
        <v>10.49</v>
      </c>
      <c r="G17" s="41">
        <v>1826.84</v>
      </c>
      <c r="H17" s="42">
        <v>64772.5</v>
      </c>
      <c r="I17" s="42">
        <f>55637.14</f>
        <v>55637.14</v>
      </c>
      <c r="J17" s="42">
        <v>55.28</v>
      </c>
      <c r="K17" s="42">
        <v>9080.08</v>
      </c>
      <c r="L17" s="354">
        <f>IF(6675.34=0, "-", 64772.5/6675.34)</f>
        <v>9.7032510703574655</v>
      </c>
      <c r="M17" s="354">
        <f>IF(4838.01=0, "-", 55637.14/4838.01)</f>
        <v>11.500005167413875</v>
      </c>
      <c r="N17" s="354">
        <f>IF(10.49=0, "-", 55.28/10.49)</f>
        <v>5.2697807435652999</v>
      </c>
      <c r="O17" s="354">
        <f>IF(1826.84=0, "-", 9080.08/1826.84)</f>
        <v>4.9703750738980972</v>
      </c>
      <c r="P17" s="43"/>
      <c r="Q17" s="43"/>
      <c r="R17" s="43">
        <f ca="1">IF(ISERROR(VALUE(TRIM(INDIRECT(ADDRESS(ROW()-1, COLUMN(A12)))))), INDIRECT(ADDRESS(ROW()-2, COLUMN(R12)))+1, INDIRECT(ADDRESS(ROW()-1, COLUMN(R12))))</f>
        <v>1</v>
      </c>
    </row>
    <row r="18" spans="1:18" ht="36">
      <c r="A18" s="39">
        <v>6</v>
      </c>
      <c r="B18" s="4" t="s">
        <v>29</v>
      </c>
      <c r="C18" s="40" t="s">
        <v>30</v>
      </c>
      <c r="D18" s="41">
        <v>5892.14</v>
      </c>
      <c r="E18" s="41">
        <v>4777.43</v>
      </c>
      <c r="F18" s="41">
        <v>6.29</v>
      </c>
      <c r="G18" s="41">
        <v>1108.42</v>
      </c>
      <c r="H18" s="42">
        <v>60429.77</v>
      </c>
      <c r="I18" s="42">
        <f>54940.47</f>
        <v>54940.47</v>
      </c>
      <c r="J18" s="42">
        <v>33.17</v>
      </c>
      <c r="K18" s="42">
        <v>5456.13</v>
      </c>
      <c r="L18" s="354">
        <f>IF(5892.14=0, "-", 60429.77/5892.14)</f>
        <v>10.25599697223759</v>
      </c>
      <c r="M18" s="354">
        <f>IF(4777.43=0, "-", 54940.47/4777.43)</f>
        <v>11.500005232939049</v>
      </c>
      <c r="N18" s="354">
        <f>IF(6.29=0, "-", 33.17/6.29)</f>
        <v>5.2734499205087442</v>
      </c>
      <c r="O18" s="354">
        <f>IF(1108.42=0, "-", 5456.13/1108.42)</f>
        <v>4.9224391476155249</v>
      </c>
      <c r="P18" s="43"/>
      <c r="Q18" s="43"/>
      <c r="R18" s="43">
        <f ca="1">IF(ISERROR(VALUE(TRIM(INDIRECT(ADDRESS(ROW()-1, COLUMN(A12)))))), INDIRECT(ADDRESS(ROW()-2, COLUMN(R12)))+1, INDIRECT(ADDRESS(ROW()-1, COLUMN(R12))))</f>
        <v>1</v>
      </c>
    </row>
    <row r="19" spans="1:18" ht="36">
      <c r="A19" s="44">
        <v>7</v>
      </c>
      <c r="B19" s="45" t="s">
        <v>31</v>
      </c>
      <c r="C19" s="46" t="s">
        <v>32</v>
      </c>
      <c r="D19" s="47">
        <v>5150.24</v>
      </c>
      <c r="E19" s="47">
        <v>4348.71</v>
      </c>
      <c r="F19" s="47">
        <v>5.25</v>
      </c>
      <c r="G19" s="47">
        <v>796.28</v>
      </c>
      <c r="H19" s="48">
        <v>53905.27</v>
      </c>
      <c r="I19" s="48">
        <f>50010.19</f>
        <v>50010.19</v>
      </c>
      <c r="J19" s="48">
        <v>27.64</v>
      </c>
      <c r="K19" s="48">
        <v>3867.44</v>
      </c>
      <c r="L19" s="355">
        <f>IF(5150.24=0, "-", 53905.27/5150.24)</f>
        <v>10.466554956662213</v>
      </c>
      <c r="M19" s="355">
        <f>IF(4348.71=0, "-", 50010.19/4348.71)</f>
        <v>11.500005748831263</v>
      </c>
      <c r="N19" s="355">
        <f>IF(5.25=0, "-", 27.64/5.25)</f>
        <v>5.2647619047619045</v>
      </c>
      <c r="O19" s="355">
        <f>IF(796.28=0, "-", 3867.44/796.28)</f>
        <v>4.8568845129853822</v>
      </c>
      <c r="P19" s="49"/>
      <c r="Q19" s="49"/>
      <c r="R19" s="49">
        <f ca="1">IF(ISERROR(VALUE(TRIM(INDIRECT(ADDRESS(ROW()-1, COLUMN(A12)))))), INDIRECT(ADDRESS(ROW()-2, COLUMN(R12)))+1, INDIRECT(ADDRESS(ROW()-1, COLUMN(R12))))</f>
        <v>1</v>
      </c>
    </row>
    <row r="20" spans="1:18" ht="17.850000000000001" customHeight="1">
      <c r="A20" s="360" t="s">
        <v>33</v>
      </c>
      <c r="B20" s="361"/>
      <c r="C20" s="361"/>
      <c r="D20" s="361"/>
      <c r="E20" s="361"/>
      <c r="F20" s="361"/>
      <c r="G20" s="361"/>
      <c r="H20" s="361"/>
      <c r="I20" s="361"/>
      <c r="J20" s="361"/>
      <c r="K20" s="361"/>
      <c r="L20" s="361"/>
      <c r="M20" s="361"/>
      <c r="N20" s="361"/>
      <c r="O20" s="361"/>
      <c r="P20" s="361"/>
      <c r="Q20" s="361"/>
      <c r="R20" s="361"/>
    </row>
    <row r="21" spans="1:18" ht="48">
      <c r="A21" s="39">
        <v>8</v>
      </c>
      <c r="B21" s="4" t="s">
        <v>34</v>
      </c>
      <c r="C21" s="40" t="s">
        <v>35</v>
      </c>
      <c r="D21" s="41">
        <v>5857.29</v>
      </c>
      <c r="E21" s="41">
        <v>4112.97</v>
      </c>
      <c r="F21" s="41">
        <v>1.05</v>
      </c>
      <c r="G21" s="41">
        <v>1743.27</v>
      </c>
      <c r="H21" s="42">
        <v>55734.62</v>
      </c>
      <c r="I21" s="42">
        <f>47301.28</f>
        <v>47301.279999999999</v>
      </c>
      <c r="J21" s="42">
        <v>5.53</v>
      </c>
      <c r="K21" s="42">
        <v>8427.81</v>
      </c>
      <c r="L21" s="354">
        <f>IF(5857.29=0, "-", 55734.62/5857.29)</f>
        <v>9.5154277831556922</v>
      </c>
      <c r="M21" s="354">
        <f>IF(4112.97=0, "-", 47301.28/4112.97)</f>
        <v>11.500516658278567</v>
      </c>
      <c r="N21" s="354">
        <f>IF(1.05=0, "-", 5.53/1.05)</f>
        <v>5.2666666666666666</v>
      </c>
      <c r="O21" s="354">
        <f>IF(1743.27=0, "-", 8427.81/1743.27)</f>
        <v>4.8344834707188209</v>
      </c>
      <c r="P21" s="43"/>
      <c r="Q21" s="43"/>
      <c r="R21" s="43">
        <f ca="1">IF(ISERROR(VALUE(TRIM(INDIRECT(ADDRESS(ROW()-1, COLUMN(A12)))))), INDIRECT(ADDRESS(ROW()-2, COLUMN(R12)))+1, INDIRECT(ADDRESS(ROW()-1, COLUMN(R12))))</f>
        <v>2</v>
      </c>
    </row>
    <row r="22" spans="1:18" ht="48">
      <c r="A22" s="39">
        <v>9</v>
      </c>
      <c r="B22" s="4" t="s">
        <v>36</v>
      </c>
      <c r="C22" s="40" t="s">
        <v>37</v>
      </c>
      <c r="D22" s="41">
        <v>8069.04</v>
      </c>
      <c r="E22" s="41">
        <v>6324.72</v>
      </c>
      <c r="F22" s="41">
        <v>1.05</v>
      </c>
      <c r="G22" s="41">
        <v>1743.27</v>
      </c>
      <c r="H22" s="42">
        <v>81167.570000000007</v>
      </c>
      <c r="I22" s="42">
        <f>72734.23</f>
        <v>72734.23</v>
      </c>
      <c r="J22" s="42">
        <v>5.53</v>
      </c>
      <c r="K22" s="42">
        <v>8427.81</v>
      </c>
      <c r="L22" s="354">
        <f>IF(8069.04=0, "-", 81167.57/8069.04)</f>
        <v>10.059135907121542</v>
      </c>
      <c r="M22" s="354">
        <f>IF(6324.72=0, "-", 72734.23/6324.72)</f>
        <v>11.499992094511693</v>
      </c>
      <c r="N22" s="354">
        <f>IF(1.05=0, "-", 5.53/1.05)</f>
        <v>5.2666666666666666</v>
      </c>
      <c r="O22" s="354">
        <f>IF(1743.27=0, "-", 8427.81/1743.27)</f>
        <v>4.8344834707188209</v>
      </c>
      <c r="P22" s="43"/>
      <c r="Q22" s="43"/>
      <c r="R22" s="43">
        <f ca="1">IF(ISERROR(VALUE(TRIM(INDIRECT(ADDRESS(ROW()-1, COLUMN(A12)))))), INDIRECT(ADDRESS(ROW()-2, COLUMN(R12)))+1, INDIRECT(ADDRESS(ROW()-1, COLUMN(R12))))</f>
        <v>2</v>
      </c>
    </row>
    <row r="23" spans="1:18" ht="48">
      <c r="A23" s="39">
        <v>10</v>
      </c>
      <c r="B23" s="4" t="s">
        <v>38</v>
      </c>
      <c r="C23" s="40" t="s">
        <v>39</v>
      </c>
      <c r="D23" s="41">
        <v>3289.34</v>
      </c>
      <c r="E23" s="41">
        <v>3288.29</v>
      </c>
      <c r="F23" s="41">
        <v>1.05</v>
      </c>
      <c r="G23" s="41"/>
      <c r="H23" s="42">
        <v>37822.54</v>
      </c>
      <c r="I23" s="42">
        <f>37817.01</f>
        <v>37817.01</v>
      </c>
      <c r="J23" s="42">
        <v>5.53</v>
      </c>
      <c r="K23" s="42"/>
      <c r="L23" s="354">
        <f>IF(3289.34=0, "-", 37822.54/3289.34)</f>
        <v>11.498519459830847</v>
      </c>
      <c r="M23" s="354">
        <f>IF(3288.29=0, "-", 37817.01/3288.29)</f>
        <v>11.500509383296485</v>
      </c>
      <c r="N23" s="354">
        <f>IF(1.05=0, "-", 5.53/1.05)</f>
        <v>5.2666666666666666</v>
      </c>
      <c r="O23" s="354" t="str">
        <f>IF(0=0, "-", 0/0)</f>
        <v>-</v>
      </c>
      <c r="P23" s="43"/>
      <c r="Q23" s="43"/>
      <c r="R23" s="43">
        <f ca="1">IF(ISERROR(VALUE(TRIM(INDIRECT(ADDRESS(ROW()-1, COLUMN(A12)))))), INDIRECT(ADDRESS(ROW()-2, COLUMN(R12)))+1, INDIRECT(ADDRESS(ROW()-1, COLUMN(R12))))</f>
        <v>2</v>
      </c>
    </row>
    <row r="24" spans="1:18" ht="48">
      <c r="A24" s="44">
        <v>11</v>
      </c>
      <c r="B24" s="45" t="s">
        <v>40</v>
      </c>
      <c r="C24" s="46" t="s">
        <v>41</v>
      </c>
      <c r="D24" s="47">
        <v>5027.68</v>
      </c>
      <c r="E24" s="47">
        <v>5026.63</v>
      </c>
      <c r="F24" s="47">
        <v>1.05</v>
      </c>
      <c r="G24" s="47"/>
      <c r="H24" s="48">
        <v>57811.73</v>
      </c>
      <c r="I24" s="48">
        <f>57806.2</f>
        <v>57806.2</v>
      </c>
      <c r="J24" s="48">
        <v>5.53</v>
      </c>
      <c r="K24" s="48"/>
      <c r="L24" s="355">
        <f>IF(5027.68=0, "-", 57811.73/5027.68)</f>
        <v>11.498689256277249</v>
      </c>
      <c r="M24" s="355">
        <f>IF(5026.63=0, "-", 57806.2/5026.63)</f>
        <v>11.499991047680055</v>
      </c>
      <c r="N24" s="355">
        <f>IF(1.05=0, "-", 5.53/1.05)</f>
        <v>5.2666666666666666</v>
      </c>
      <c r="O24" s="355" t="str">
        <f>IF(0=0, "-", 0/0)</f>
        <v>-</v>
      </c>
      <c r="P24" s="49"/>
      <c r="Q24" s="49"/>
      <c r="R24" s="49">
        <f ca="1">IF(ISERROR(VALUE(TRIM(INDIRECT(ADDRESS(ROW()-1, COLUMN(A12)))))), INDIRECT(ADDRESS(ROW()-2, COLUMN(R12)))+1, INDIRECT(ADDRESS(ROW()-1, COLUMN(R12))))</f>
        <v>2</v>
      </c>
    </row>
    <row r="25" spans="1:18" ht="17.850000000000001" customHeight="1">
      <c r="A25" s="360" t="s">
        <v>42</v>
      </c>
      <c r="B25" s="361"/>
      <c r="C25" s="361"/>
      <c r="D25" s="361"/>
      <c r="E25" s="361"/>
      <c r="F25" s="361"/>
      <c r="G25" s="361"/>
      <c r="H25" s="361"/>
      <c r="I25" s="361"/>
      <c r="J25" s="361"/>
      <c r="K25" s="361"/>
      <c r="L25" s="361"/>
      <c r="M25" s="361"/>
      <c r="N25" s="361"/>
      <c r="O25" s="361"/>
      <c r="P25" s="361"/>
      <c r="Q25" s="361"/>
      <c r="R25" s="361"/>
    </row>
    <row r="26" spans="1:18" ht="24">
      <c r="A26" s="39">
        <v>12</v>
      </c>
      <c r="B26" s="4" t="s">
        <v>43</v>
      </c>
      <c r="C26" s="40" t="s">
        <v>44</v>
      </c>
      <c r="D26" s="41">
        <v>4753.3599999999997</v>
      </c>
      <c r="E26" s="41">
        <v>4417.68</v>
      </c>
      <c r="F26" s="41">
        <v>2.1</v>
      </c>
      <c r="G26" s="41">
        <v>333.58</v>
      </c>
      <c r="H26" s="42">
        <v>52469.98</v>
      </c>
      <c r="I26" s="42">
        <f>50803.32</f>
        <v>50803.32</v>
      </c>
      <c r="J26" s="42">
        <v>11.06</v>
      </c>
      <c r="K26" s="42">
        <v>1655.6</v>
      </c>
      <c r="L26" s="354">
        <f>IF(4753.36=0, "-", 52469.98/4753.36)</f>
        <v>11.038503290304122</v>
      </c>
      <c r="M26" s="354">
        <f>IF(4417.68=0, "-", 50803.32/4417.68)</f>
        <v>11.5</v>
      </c>
      <c r="N26" s="354">
        <f>IF(2.1=0, "-", 11.06/2.1)</f>
        <v>5.2666666666666666</v>
      </c>
      <c r="O26" s="354">
        <f>IF(333.58=0, "-", 1655.6/333.58)</f>
        <v>4.9631272858085014</v>
      </c>
      <c r="P26" s="43"/>
      <c r="Q26" s="43"/>
      <c r="R26" s="43">
        <f ca="1">IF(ISERROR(VALUE(TRIM(INDIRECT(ADDRESS(ROW()-1, COLUMN(A12)))))), INDIRECT(ADDRESS(ROW()-2, COLUMN(R12)))+1, INDIRECT(ADDRESS(ROW()-1, COLUMN(R12))))</f>
        <v>3</v>
      </c>
    </row>
    <row r="27" spans="1:18" ht="24">
      <c r="A27" s="44">
        <v>13</v>
      </c>
      <c r="B27" s="45" t="s">
        <v>45</v>
      </c>
      <c r="C27" s="46" t="s">
        <v>46</v>
      </c>
      <c r="D27" s="47">
        <v>5928.03</v>
      </c>
      <c r="E27" s="47">
        <v>5769.08</v>
      </c>
      <c r="F27" s="47">
        <v>2.1</v>
      </c>
      <c r="G27" s="47">
        <v>156.85</v>
      </c>
      <c r="H27" s="48">
        <v>67139.34</v>
      </c>
      <c r="I27" s="48">
        <f>66344.42</f>
        <v>66344.42</v>
      </c>
      <c r="J27" s="48">
        <v>11.06</v>
      </c>
      <c r="K27" s="48">
        <v>783.86</v>
      </c>
      <c r="L27" s="355">
        <f>IF(5928.03=0, "-", 67139.34/5928.03)</f>
        <v>11.325742278632193</v>
      </c>
      <c r="M27" s="355">
        <f>IF(5769.08=0, "-", 66344.42/5769.08)</f>
        <v>11.5</v>
      </c>
      <c r="N27" s="355">
        <f>IF(2.1=0, "-", 11.06/2.1)</f>
        <v>5.2666666666666666</v>
      </c>
      <c r="O27" s="355">
        <f>IF(156.85=0, "-", 783.86/156.85)</f>
        <v>4.9975135479757737</v>
      </c>
      <c r="P27" s="49"/>
      <c r="Q27" s="49"/>
      <c r="R27" s="49">
        <f ca="1">IF(ISERROR(VALUE(TRIM(INDIRECT(ADDRESS(ROW()-1, COLUMN(A12)))))), INDIRECT(ADDRESS(ROW()-2, COLUMN(R12)))+1, INDIRECT(ADDRESS(ROW()-1, COLUMN(R12))))</f>
        <v>3</v>
      </c>
    </row>
    <row r="28" spans="1:18" ht="17.850000000000001" customHeight="1">
      <c r="A28" s="360" t="s">
        <v>47</v>
      </c>
      <c r="B28" s="361"/>
      <c r="C28" s="361"/>
      <c r="D28" s="361"/>
      <c r="E28" s="361"/>
      <c r="F28" s="361"/>
      <c r="G28" s="361"/>
      <c r="H28" s="361"/>
      <c r="I28" s="361"/>
      <c r="J28" s="361"/>
      <c r="K28" s="361"/>
      <c r="L28" s="361"/>
      <c r="M28" s="361"/>
      <c r="N28" s="361"/>
      <c r="O28" s="361"/>
      <c r="P28" s="361"/>
      <c r="Q28" s="361"/>
      <c r="R28" s="361"/>
    </row>
    <row r="29" spans="1:18" ht="36">
      <c r="A29" s="39">
        <v>14</v>
      </c>
      <c r="B29" s="4" t="s">
        <v>48</v>
      </c>
      <c r="C29" s="40" t="s">
        <v>49</v>
      </c>
      <c r="D29" s="41">
        <v>2446.6</v>
      </c>
      <c r="E29" s="41">
        <v>2446.6</v>
      </c>
      <c r="F29" s="41"/>
      <c r="G29" s="41"/>
      <c r="H29" s="42">
        <v>28137.200000000001</v>
      </c>
      <c r="I29" s="42">
        <f>28137.2</f>
        <v>28137.200000000001</v>
      </c>
      <c r="J29" s="42"/>
      <c r="K29" s="42"/>
      <c r="L29" s="354">
        <f>IF(2446.6=0, "-", 28137.2/2446.6)</f>
        <v>11.500531349628057</v>
      </c>
      <c r="M29" s="354">
        <f>IF(2446.6=0, "-", 28137.2/2446.6)</f>
        <v>11.500531349628057</v>
      </c>
      <c r="N29" s="354" t="str">
        <f>IF(0=0, "-", 0/0)</f>
        <v>-</v>
      </c>
      <c r="O29" s="354" t="str">
        <f>IF(0=0, "-", 0/0)</f>
        <v>-</v>
      </c>
      <c r="P29" s="43"/>
      <c r="Q29" s="43"/>
      <c r="R29" s="43">
        <f ca="1">IF(ISERROR(VALUE(TRIM(INDIRECT(ADDRESS(ROW()-1, COLUMN(A12)))))), INDIRECT(ADDRESS(ROW()-2, COLUMN(R12)))+1, INDIRECT(ADDRESS(ROW()-1, COLUMN(R12))))</f>
        <v>4</v>
      </c>
    </row>
    <row r="30" spans="1:18" ht="36">
      <c r="A30" s="44">
        <v>15</v>
      </c>
      <c r="B30" s="45" t="s">
        <v>50</v>
      </c>
      <c r="C30" s="46" t="s">
        <v>51</v>
      </c>
      <c r="D30" s="47">
        <v>5221.6099999999997</v>
      </c>
      <c r="E30" s="47">
        <v>5221.6099999999997</v>
      </c>
      <c r="F30" s="47"/>
      <c r="G30" s="47"/>
      <c r="H30" s="48">
        <v>60051.28</v>
      </c>
      <c r="I30" s="48">
        <f>60051.28</f>
        <v>60051.28</v>
      </c>
      <c r="J30" s="48"/>
      <c r="K30" s="48"/>
      <c r="L30" s="355">
        <f>IF(5221.61=0, "-", 60051.28/5221.61)</f>
        <v>11.500529530164069</v>
      </c>
      <c r="M30" s="355">
        <f>IF(5221.61=0, "-", 60051.28/5221.61)</f>
        <v>11.500529530164069</v>
      </c>
      <c r="N30" s="355" t="str">
        <f>IF(0=0, "-", 0/0)</f>
        <v>-</v>
      </c>
      <c r="O30" s="355" t="str">
        <f>IF(0=0, "-", 0/0)</f>
        <v>-</v>
      </c>
      <c r="P30" s="49"/>
      <c r="Q30" s="49"/>
      <c r="R30" s="49">
        <f ca="1">IF(ISERROR(VALUE(TRIM(INDIRECT(ADDRESS(ROW()-1, COLUMN(A12)))))), INDIRECT(ADDRESS(ROW()-2, COLUMN(R12)))+1, INDIRECT(ADDRESS(ROW()-1, COLUMN(R12))))</f>
        <v>4</v>
      </c>
    </row>
    <row r="31" spans="1:18" ht="17.850000000000001" customHeight="1">
      <c r="A31" s="360" t="s">
        <v>52</v>
      </c>
      <c r="B31" s="361"/>
      <c r="C31" s="361"/>
      <c r="D31" s="361"/>
      <c r="E31" s="361"/>
      <c r="F31" s="361"/>
      <c r="G31" s="361"/>
      <c r="H31" s="361"/>
      <c r="I31" s="361"/>
      <c r="J31" s="361"/>
      <c r="K31" s="361"/>
      <c r="L31" s="361"/>
      <c r="M31" s="361"/>
      <c r="N31" s="361"/>
      <c r="O31" s="361"/>
      <c r="P31" s="361"/>
      <c r="Q31" s="361"/>
      <c r="R31" s="361"/>
    </row>
    <row r="32" spans="1:18" ht="48">
      <c r="A32" s="39">
        <v>16</v>
      </c>
      <c r="B32" s="4" t="s">
        <v>53</v>
      </c>
      <c r="C32" s="40" t="s">
        <v>54</v>
      </c>
      <c r="D32" s="41">
        <v>3478.12</v>
      </c>
      <c r="E32" s="41">
        <v>1641.77</v>
      </c>
      <c r="F32" s="41">
        <v>1836.35</v>
      </c>
      <c r="G32" s="41"/>
      <c r="H32" s="42">
        <v>28454.22</v>
      </c>
      <c r="I32" s="42">
        <f>18881.22</f>
        <v>18881.22</v>
      </c>
      <c r="J32" s="42">
        <v>9573</v>
      </c>
      <c r="K32" s="42"/>
      <c r="L32" s="354">
        <f>IF(3478.12=0, "-", 28454.22/3478.12)</f>
        <v>8.1809195772428787</v>
      </c>
      <c r="M32" s="354">
        <f>IF(1641.77=0, "-", 18881.22/1641.77)</f>
        <v>11.500526870389885</v>
      </c>
      <c r="N32" s="354">
        <f>IF(1836.35=0, "-", 9573/1836.35)</f>
        <v>5.213058512810739</v>
      </c>
      <c r="O32" s="354" t="str">
        <f>IF(0=0, "-", 0/0)</f>
        <v>-</v>
      </c>
      <c r="P32" s="43"/>
      <c r="Q32" s="43"/>
      <c r="R32" s="43">
        <f ca="1">IF(ISERROR(VALUE(TRIM(INDIRECT(ADDRESS(ROW()-1, COLUMN(A12)))))), INDIRECT(ADDRESS(ROW()-2, COLUMN(R12)))+1, INDIRECT(ADDRESS(ROW()-1, COLUMN(R12))))</f>
        <v>5</v>
      </c>
    </row>
    <row r="33" spans="1:18" ht="48">
      <c r="A33" s="44">
        <v>17</v>
      </c>
      <c r="B33" s="45" t="s">
        <v>55</v>
      </c>
      <c r="C33" s="46" t="s">
        <v>56</v>
      </c>
      <c r="D33" s="47">
        <v>1692.62</v>
      </c>
      <c r="E33" s="47">
        <v>1571.47</v>
      </c>
      <c r="F33" s="47">
        <v>121.15</v>
      </c>
      <c r="G33" s="47"/>
      <c r="H33" s="48">
        <v>19017.71</v>
      </c>
      <c r="I33" s="48">
        <f>18072.74</f>
        <v>18072.740000000002</v>
      </c>
      <c r="J33" s="48">
        <v>944.97</v>
      </c>
      <c r="K33" s="48"/>
      <c r="L33" s="355">
        <f>IF(1692.62=0, "-", 19017.71/1692.62)</f>
        <v>11.235664236509081</v>
      </c>
      <c r="M33" s="355">
        <f>IF(1571.47=0, "-", 18072.74/1571.47)</f>
        <v>11.500531349628057</v>
      </c>
      <c r="N33" s="355">
        <f>IF(121.15=0, "-", 944.97/121.15)</f>
        <v>7.8</v>
      </c>
      <c r="O33" s="355" t="str">
        <f>IF(0=0, "-", 0/0)</f>
        <v>-</v>
      </c>
      <c r="P33" s="49"/>
      <c r="Q33" s="49"/>
      <c r="R33" s="49">
        <f ca="1">IF(ISERROR(VALUE(TRIM(INDIRECT(ADDRESS(ROW()-1, COLUMN(A12)))))), INDIRECT(ADDRESS(ROW()-2, COLUMN(R12)))+1, INDIRECT(ADDRESS(ROW()-1, COLUMN(R12))))</f>
        <v>5</v>
      </c>
    </row>
    <row r="34" spans="1:18" ht="17.850000000000001" customHeight="1">
      <c r="A34" s="360" t="s">
        <v>57</v>
      </c>
      <c r="B34" s="361"/>
      <c r="C34" s="361"/>
      <c r="D34" s="361"/>
      <c r="E34" s="361"/>
      <c r="F34" s="361"/>
      <c r="G34" s="361"/>
      <c r="H34" s="361"/>
      <c r="I34" s="361"/>
      <c r="J34" s="361"/>
      <c r="K34" s="361"/>
      <c r="L34" s="361"/>
      <c r="M34" s="361"/>
      <c r="N34" s="361"/>
      <c r="O34" s="361"/>
      <c r="P34" s="361"/>
      <c r="Q34" s="361"/>
      <c r="R34" s="361"/>
    </row>
    <row r="35" spans="1:18" ht="24">
      <c r="A35" s="39">
        <v>18</v>
      </c>
      <c r="B35" s="4" t="s">
        <v>58</v>
      </c>
      <c r="C35" s="40" t="s">
        <v>59</v>
      </c>
      <c r="D35" s="41">
        <v>6219.86</v>
      </c>
      <c r="E35" s="41">
        <v>725.42</v>
      </c>
      <c r="F35" s="41">
        <v>5494.44</v>
      </c>
      <c r="G35" s="41"/>
      <c r="H35" s="42">
        <v>33465.47</v>
      </c>
      <c r="I35" s="42">
        <f>8342.33</f>
        <v>8342.33</v>
      </c>
      <c r="J35" s="42">
        <v>25123.14</v>
      </c>
      <c r="K35" s="42"/>
      <c r="L35" s="354">
        <f>IF(6219.86=0, "-", 33465.47/6219.86)</f>
        <v>5.3804217458270767</v>
      </c>
      <c r="M35" s="354">
        <f>IF(725.42=0, "-", 8342.33/725.42)</f>
        <v>11.5</v>
      </c>
      <c r="N35" s="354">
        <f>IF(5494.44=0, "-", 25123.14/5494.44)</f>
        <v>4.572465983794527</v>
      </c>
      <c r="O35" s="354" t="str">
        <f>IF(0=0, "-", 0/0)</f>
        <v>-</v>
      </c>
      <c r="P35" s="43"/>
      <c r="Q35" s="43"/>
      <c r="R35" s="43">
        <f ca="1">IF(ISERROR(VALUE(TRIM(INDIRECT(ADDRESS(ROW()-1, COLUMN(A12)))))), INDIRECT(ADDRESS(ROW()-2, COLUMN(R12)))+1, INDIRECT(ADDRESS(ROW()-1, COLUMN(R12))))</f>
        <v>6</v>
      </c>
    </row>
    <row r="36" spans="1:18">
      <c r="A36" s="39"/>
      <c r="B36" s="4"/>
      <c r="C36" s="40"/>
      <c r="D36" s="41"/>
      <c r="E36" s="41"/>
      <c r="F36" s="41"/>
      <c r="G36" s="41"/>
      <c r="H36" s="42"/>
      <c r="I36" s="42"/>
      <c r="J36" s="42"/>
      <c r="K36" s="42"/>
      <c r="L36" s="354"/>
      <c r="M36" s="354"/>
      <c r="N36" s="354"/>
      <c r="O36" s="354"/>
    </row>
    <row r="37" spans="1:18">
      <c r="A37" s="43"/>
      <c r="B37" s="52"/>
      <c r="C37" s="43"/>
      <c r="D37" s="43"/>
      <c r="E37" s="43"/>
      <c r="F37" s="43"/>
      <c r="G37" s="43"/>
      <c r="H37" s="53"/>
      <c r="I37" s="53"/>
      <c r="J37" s="53"/>
      <c r="K37" s="53"/>
      <c r="L37" s="356"/>
      <c r="M37" s="356"/>
      <c r="N37" s="356"/>
      <c r="O37" s="356"/>
    </row>
    <row r="38" spans="1:18" ht="12.75">
      <c r="A38" s="361" t="s">
        <v>63</v>
      </c>
      <c r="B38" s="361"/>
      <c r="C38" s="361"/>
      <c r="D38" s="31">
        <v>100840.93</v>
      </c>
      <c r="E38" s="31">
        <v>78053.919999999998</v>
      </c>
      <c r="F38" s="31">
        <v>7525.38</v>
      </c>
      <c r="G38" s="31">
        <v>15261.63</v>
      </c>
      <c r="H38" s="32">
        <v>1007859.67</v>
      </c>
      <c r="I38" s="32">
        <v>897629.64</v>
      </c>
      <c r="J38" s="32">
        <v>36028.080000000002</v>
      </c>
      <c r="K38" s="32">
        <v>74201.95</v>
      </c>
      <c r="L38" s="357">
        <f>IF(H38&lt;&gt;0,H38/D38,"-")</f>
        <v>9.9945495345987005</v>
      </c>
      <c r="M38" s="357">
        <f>IF(I38&lt;&gt;0,I38/E38,"-")</f>
        <v>11.500122479434729</v>
      </c>
      <c r="N38" s="357">
        <f>IF(J38&lt;&gt;0,J38/F38,"-")</f>
        <v>4.7875429546414932</v>
      </c>
      <c r="O38" s="357">
        <f>IF(K38&lt;&gt;0,K38/G38,"-")</f>
        <v>4.861993771307521</v>
      </c>
    </row>
    <row r="39" spans="1:18">
      <c r="A39" s="43"/>
      <c r="B39" s="52"/>
      <c r="C39" s="43"/>
      <c r="D39" s="43"/>
      <c r="E39" s="43"/>
      <c r="F39" s="43"/>
      <c r="G39" s="43"/>
      <c r="H39" s="53"/>
      <c r="I39" s="53"/>
      <c r="J39" s="53"/>
      <c r="K39" s="53"/>
      <c r="L39" s="356"/>
      <c r="M39" s="356"/>
      <c r="N39" s="356"/>
      <c r="O39" s="356"/>
    </row>
    <row r="40" spans="1:18" ht="25.5" customHeight="1">
      <c r="A40" s="374" t="s">
        <v>64</v>
      </c>
      <c r="B40" s="375"/>
      <c r="C40" s="375"/>
      <c r="D40" s="375"/>
      <c r="E40" s="375"/>
      <c r="F40" s="375"/>
      <c r="G40" s="375"/>
      <c r="H40" s="375"/>
      <c r="I40" s="375"/>
      <c r="J40" s="375"/>
      <c r="K40" s="375"/>
      <c r="L40" s="375"/>
      <c r="M40" s="375"/>
      <c r="N40" s="375"/>
      <c r="O40" s="375"/>
    </row>
    <row r="41" spans="1:18" ht="12.75">
      <c r="A41" s="360" t="s">
        <v>65</v>
      </c>
      <c r="B41" s="361"/>
      <c r="C41" s="361"/>
      <c r="D41" s="361"/>
      <c r="E41" s="361"/>
      <c r="F41" s="361"/>
      <c r="G41" s="361"/>
      <c r="H41" s="361"/>
      <c r="I41" s="361"/>
      <c r="J41" s="361"/>
      <c r="K41" s="361"/>
      <c r="L41" s="361"/>
      <c r="M41" s="361"/>
      <c r="N41" s="361"/>
      <c r="O41" s="361"/>
      <c r="P41" s="361"/>
      <c r="Q41" s="361"/>
      <c r="R41" s="361"/>
    </row>
    <row r="42" spans="1:18" ht="24">
      <c r="A42" s="55">
        <v>1</v>
      </c>
      <c r="B42" s="54" t="s">
        <v>66</v>
      </c>
      <c r="C42" s="56" t="s">
        <v>67</v>
      </c>
      <c r="D42" s="57">
        <v>2449.83</v>
      </c>
      <c r="E42" s="57">
        <v>1254.6400000000001</v>
      </c>
      <c r="F42" s="57">
        <v>654.09</v>
      </c>
      <c r="G42" s="57">
        <v>541.1</v>
      </c>
      <c r="H42" s="58">
        <v>22370.82</v>
      </c>
      <c r="I42" s="58">
        <v>14428.92</v>
      </c>
      <c r="J42" s="58">
        <v>3652.4</v>
      </c>
      <c r="K42" s="58">
        <v>4289.5</v>
      </c>
      <c r="L42" s="354">
        <v>9.1315805586510077</v>
      </c>
      <c r="M42" s="354">
        <v>11.500446343174136</v>
      </c>
      <c r="N42" s="354">
        <v>5.5839410478680307</v>
      </c>
      <c r="O42" s="354">
        <v>7.9273701718721119</v>
      </c>
      <c r="P42" s="59"/>
      <c r="Q42" s="59"/>
      <c r="R42" s="59">
        <v>1</v>
      </c>
    </row>
    <row r="43" spans="1:18" ht="24">
      <c r="A43" s="60">
        <v>2</v>
      </c>
      <c r="B43" s="61" t="s">
        <v>68</v>
      </c>
      <c r="C43" s="62" t="s">
        <v>69</v>
      </c>
      <c r="D43" s="63">
        <v>1048.71</v>
      </c>
      <c r="E43" s="63">
        <v>283.11</v>
      </c>
      <c r="F43" s="63">
        <v>315.92</v>
      </c>
      <c r="G43" s="63">
        <v>449.68</v>
      </c>
      <c r="H43" s="64">
        <v>8579.49</v>
      </c>
      <c r="I43" s="64">
        <v>3255.93</v>
      </c>
      <c r="J43" s="64">
        <v>1758.4</v>
      </c>
      <c r="K43" s="64">
        <v>3565.16</v>
      </c>
      <c r="L43" s="355">
        <v>8.1809937923734868</v>
      </c>
      <c r="M43" s="355">
        <v>11.500582812334427</v>
      </c>
      <c r="N43" s="355">
        <v>5.5659660673588247</v>
      </c>
      <c r="O43" s="355">
        <v>7.9282156199964415</v>
      </c>
      <c r="P43" s="65"/>
      <c r="Q43" s="65"/>
      <c r="R43" s="65">
        <v>1</v>
      </c>
    </row>
    <row r="44" spans="1:18" ht="12.75">
      <c r="A44" s="360" t="s">
        <v>70</v>
      </c>
      <c r="B44" s="361"/>
      <c r="C44" s="361"/>
      <c r="D44" s="361"/>
      <c r="E44" s="361"/>
      <c r="F44" s="361"/>
      <c r="G44" s="361"/>
      <c r="H44" s="361"/>
      <c r="I44" s="361"/>
      <c r="J44" s="361"/>
      <c r="K44" s="361"/>
      <c r="L44" s="361"/>
      <c r="M44" s="361"/>
      <c r="N44" s="361"/>
      <c r="O44" s="361"/>
      <c r="P44" s="361"/>
      <c r="Q44" s="361"/>
      <c r="R44" s="361"/>
    </row>
    <row r="45" spans="1:18">
      <c r="A45" s="60">
        <v>3</v>
      </c>
      <c r="B45" s="61" t="s">
        <v>71</v>
      </c>
      <c r="C45" s="62" t="s">
        <v>72</v>
      </c>
      <c r="D45" s="63">
        <v>6290.13</v>
      </c>
      <c r="E45" s="63">
        <v>5811.87</v>
      </c>
      <c r="F45" s="63">
        <v>348.12</v>
      </c>
      <c r="G45" s="63">
        <v>130.13999999999999</v>
      </c>
      <c r="H45" s="64">
        <v>69466.59</v>
      </c>
      <c r="I45" s="64">
        <v>66839.05</v>
      </c>
      <c r="J45" s="64">
        <v>1954.64</v>
      </c>
      <c r="K45" s="64">
        <v>672.9</v>
      </c>
      <c r="L45" s="355">
        <v>11.04374472387693</v>
      </c>
      <c r="M45" s="355">
        <v>11.500437896924742</v>
      </c>
      <c r="N45" s="355">
        <v>5.6148454555900269</v>
      </c>
      <c r="O45" s="355">
        <v>5.170585523282619</v>
      </c>
      <c r="P45" s="65"/>
      <c r="Q45" s="65"/>
      <c r="R45" s="65">
        <v>2</v>
      </c>
    </row>
    <row r="46" spans="1:18" ht="12.75">
      <c r="A46" s="360" t="s">
        <v>73</v>
      </c>
      <c r="B46" s="361"/>
      <c r="C46" s="361"/>
      <c r="D46" s="361"/>
      <c r="E46" s="361"/>
      <c r="F46" s="361"/>
      <c r="G46" s="361"/>
      <c r="H46" s="361"/>
      <c r="I46" s="361"/>
      <c r="J46" s="361"/>
      <c r="K46" s="361"/>
      <c r="L46" s="361"/>
      <c r="M46" s="361"/>
      <c r="N46" s="361"/>
      <c r="O46" s="361"/>
      <c r="P46" s="361"/>
      <c r="Q46" s="361"/>
      <c r="R46" s="361"/>
    </row>
    <row r="47" spans="1:18" ht="60">
      <c r="A47" s="55">
        <v>4</v>
      </c>
      <c r="B47" s="54" t="s">
        <v>74</v>
      </c>
      <c r="C47" s="56" t="s">
        <v>75</v>
      </c>
      <c r="D47" s="57">
        <v>19865.89</v>
      </c>
      <c r="E47" s="57">
        <v>4215</v>
      </c>
      <c r="F47" s="57">
        <v>3746.77</v>
      </c>
      <c r="G47" s="57">
        <v>11904.12</v>
      </c>
      <c r="H47" s="58">
        <v>134610.88</v>
      </c>
      <c r="I47" s="58">
        <v>48472.5</v>
      </c>
      <c r="J47" s="58">
        <v>20056.45</v>
      </c>
      <c r="K47" s="58">
        <v>66081.929999999993</v>
      </c>
      <c r="L47" s="354">
        <v>6.7759803361440145</v>
      </c>
      <c r="M47" s="354">
        <v>11.5</v>
      </c>
      <c r="N47" s="354">
        <v>5.3529973817448093</v>
      </c>
      <c r="O47" s="354">
        <v>5.5511814397032282</v>
      </c>
      <c r="P47" s="59"/>
      <c r="Q47" s="59"/>
      <c r="R47" s="59">
        <v>3</v>
      </c>
    </row>
    <row r="48" spans="1:18" ht="60">
      <c r="A48" s="55">
        <v>5</v>
      </c>
      <c r="B48" s="54" t="s">
        <v>76</v>
      </c>
      <c r="C48" s="56" t="s">
        <v>77</v>
      </c>
      <c r="D48" s="57">
        <v>25265.55</v>
      </c>
      <c r="E48" s="57">
        <v>5372.72</v>
      </c>
      <c r="F48" s="57">
        <v>4849.99</v>
      </c>
      <c r="G48" s="57">
        <v>15042.84</v>
      </c>
      <c r="H48" s="58">
        <v>171196.68</v>
      </c>
      <c r="I48" s="58">
        <v>61786.28</v>
      </c>
      <c r="J48" s="58">
        <v>25961.9</v>
      </c>
      <c r="K48" s="58">
        <v>83448.5</v>
      </c>
      <c r="L48" s="354">
        <v>6.7758936575692985</v>
      </c>
      <c r="M48" s="354">
        <v>11.5</v>
      </c>
      <c r="N48" s="354">
        <v>5.3529801092373388</v>
      </c>
      <c r="O48" s="354">
        <v>5.547389987528951</v>
      </c>
      <c r="P48" s="59"/>
      <c r="Q48" s="59"/>
      <c r="R48" s="59">
        <v>3</v>
      </c>
    </row>
    <row r="49" spans="1:18" ht="60">
      <c r="A49" s="60">
        <v>6</v>
      </c>
      <c r="B49" s="61" t="s">
        <v>78</v>
      </c>
      <c r="C49" s="62" t="s">
        <v>79</v>
      </c>
      <c r="D49" s="63">
        <v>30832.639999999999</v>
      </c>
      <c r="E49" s="63">
        <v>6856.4</v>
      </c>
      <c r="F49" s="63">
        <v>5953.22</v>
      </c>
      <c r="G49" s="63">
        <v>18023.02</v>
      </c>
      <c r="H49" s="64">
        <v>210754.66</v>
      </c>
      <c r="I49" s="64">
        <v>78848.600000000006</v>
      </c>
      <c r="J49" s="64">
        <v>31867.360000000001</v>
      </c>
      <c r="K49" s="64">
        <v>100038.7</v>
      </c>
      <c r="L49" s="355">
        <v>6.8354399752989039</v>
      </c>
      <c r="M49" s="355">
        <v>11.500000000000002</v>
      </c>
      <c r="N49" s="355">
        <v>5.3529619264868424</v>
      </c>
      <c r="O49" s="355">
        <v>5.5506069460057192</v>
      </c>
      <c r="P49" s="65"/>
      <c r="Q49" s="65"/>
      <c r="R49" s="65">
        <v>3</v>
      </c>
    </row>
    <row r="50" spans="1:18" ht="12.75">
      <c r="A50" s="360" t="s">
        <v>80</v>
      </c>
      <c r="B50" s="361"/>
      <c r="C50" s="361"/>
      <c r="D50" s="361"/>
      <c r="E50" s="361"/>
      <c r="F50" s="361"/>
      <c r="G50" s="361"/>
      <c r="H50" s="361"/>
      <c r="I50" s="361"/>
      <c r="J50" s="361"/>
      <c r="K50" s="361"/>
      <c r="L50" s="361"/>
      <c r="M50" s="361"/>
      <c r="N50" s="361"/>
      <c r="O50" s="361"/>
      <c r="P50" s="361"/>
      <c r="Q50" s="361"/>
      <c r="R50" s="361"/>
    </row>
    <row r="51" spans="1:18" ht="36">
      <c r="A51" s="55">
        <v>7</v>
      </c>
      <c r="B51" s="54" t="s">
        <v>81</v>
      </c>
      <c r="C51" s="56" t="s">
        <v>82</v>
      </c>
      <c r="D51" s="57">
        <v>15755.77</v>
      </c>
      <c r="E51" s="57">
        <v>1832.48</v>
      </c>
      <c r="F51" s="57">
        <v>26.81</v>
      </c>
      <c r="G51" s="57">
        <v>13896.48</v>
      </c>
      <c r="H51" s="58">
        <v>100875.24</v>
      </c>
      <c r="I51" s="58">
        <v>21074.47</v>
      </c>
      <c r="J51" s="58">
        <v>151.88999999999999</v>
      </c>
      <c r="K51" s="58">
        <v>79648.88</v>
      </c>
      <c r="L51" s="354">
        <v>6.402431617115508</v>
      </c>
      <c r="M51" s="354">
        <v>11.50051842312058</v>
      </c>
      <c r="N51" s="354">
        <v>5.6654233494964563</v>
      </c>
      <c r="O51" s="354">
        <v>5.7315867039710779</v>
      </c>
      <c r="P51" s="59"/>
      <c r="Q51" s="59"/>
      <c r="R51" s="59">
        <v>4</v>
      </c>
    </row>
    <row r="52" spans="1:18" ht="36">
      <c r="A52" s="60">
        <v>8</v>
      </c>
      <c r="B52" s="61" t="s">
        <v>83</v>
      </c>
      <c r="C52" s="62" t="s">
        <v>84</v>
      </c>
      <c r="D52" s="63">
        <v>30624.35</v>
      </c>
      <c r="E52" s="63">
        <v>2850.01</v>
      </c>
      <c r="F52" s="63">
        <v>57.71</v>
      </c>
      <c r="G52" s="63">
        <v>27716.63</v>
      </c>
      <c r="H52" s="64">
        <v>192704.57</v>
      </c>
      <c r="I52" s="64">
        <v>32776.54</v>
      </c>
      <c r="J52" s="64">
        <v>326.07</v>
      </c>
      <c r="K52" s="64">
        <v>159601.96</v>
      </c>
      <c r="L52" s="355">
        <v>6.2925276781384749</v>
      </c>
      <c r="M52" s="355">
        <v>11.500499998245619</v>
      </c>
      <c r="N52" s="355">
        <v>5.6501472881649626</v>
      </c>
      <c r="O52" s="355">
        <v>5.7583465233688216</v>
      </c>
      <c r="P52" s="65"/>
      <c r="Q52" s="65"/>
      <c r="R52" s="65">
        <v>4</v>
      </c>
    </row>
    <row r="53" spans="1:18" ht="12.75">
      <c r="A53" s="360" t="s">
        <v>85</v>
      </c>
      <c r="B53" s="361"/>
      <c r="C53" s="361"/>
      <c r="D53" s="361"/>
      <c r="E53" s="361"/>
      <c r="F53" s="361"/>
      <c r="G53" s="361"/>
      <c r="H53" s="361"/>
      <c r="I53" s="361"/>
      <c r="J53" s="361"/>
      <c r="K53" s="361"/>
      <c r="L53" s="361"/>
      <c r="M53" s="361"/>
      <c r="N53" s="361"/>
      <c r="O53" s="361"/>
      <c r="P53" s="361"/>
      <c r="Q53" s="361"/>
      <c r="R53" s="361"/>
    </row>
    <row r="54" spans="1:18">
      <c r="A54" s="60">
        <v>9</v>
      </c>
      <c r="B54" s="61" t="s">
        <v>86</v>
      </c>
      <c r="C54" s="62" t="s">
        <v>87</v>
      </c>
      <c r="D54" s="63">
        <v>1059.32</v>
      </c>
      <c r="E54" s="63">
        <v>133.32</v>
      </c>
      <c r="F54" s="63">
        <v>1.05</v>
      </c>
      <c r="G54" s="63">
        <v>924.95</v>
      </c>
      <c r="H54" s="64">
        <v>6852.4</v>
      </c>
      <c r="I54" s="64">
        <v>1533.2</v>
      </c>
      <c r="J54" s="64">
        <v>5.53</v>
      </c>
      <c r="K54" s="64">
        <v>5313.67</v>
      </c>
      <c r="L54" s="355">
        <v>6.4686780198617981</v>
      </c>
      <c r="M54" s="355">
        <v>11.500150015001502</v>
      </c>
      <c r="N54" s="355">
        <v>5.2666666666666666</v>
      </c>
      <c r="O54" s="355">
        <v>5.7448186388453424</v>
      </c>
      <c r="P54" s="65"/>
      <c r="Q54" s="65"/>
      <c r="R54" s="65">
        <v>5</v>
      </c>
    </row>
    <row r="55" spans="1:18" ht="29.25" customHeight="1">
      <c r="A55" s="360" t="s">
        <v>88</v>
      </c>
      <c r="B55" s="361"/>
      <c r="C55" s="361"/>
      <c r="D55" s="361"/>
      <c r="E55" s="361"/>
      <c r="F55" s="361"/>
      <c r="G55" s="361"/>
      <c r="H55" s="361"/>
      <c r="I55" s="361"/>
      <c r="J55" s="361"/>
      <c r="K55" s="361"/>
      <c r="L55" s="361"/>
      <c r="M55" s="361"/>
      <c r="N55" s="361"/>
      <c r="O55" s="361"/>
      <c r="P55" s="361"/>
      <c r="Q55" s="361"/>
      <c r="R55" s="361"/>
    </row>
    <row r="56" spans="1:18" ht="36">
      <c r="A56" s="60">
        <v>10</v>
      </c>
      <c r="B56" s="61" t="s">
        <v>89</v>
      </c>
      <c r="C56" s="62" t="s">
        <v>90</v>
      </c>
      <c r="D56" s="63">
        <v>10289.39</v>
      </c>
      <c r="E56" s="63">
        <v>1578.02</v>
      </c>
      <c r="F56" s="63">
        <v>12.59</v>
      </c>
      <c r="G56" s="63">
        <v>8698.7800000000007</v>
      </c>
      <c r="H56" s="64">
        <v>53750.03</v>
      </c>
      <c r="I56" s="64">
        <v>18147.2</v>
      </c>
      <c r="J56" s="64">
        <v>66.33</v>
      </c>
      <c r="K56" s="64">
        <v>35536.5</v>
      </c>
      <c r="L56" s="355">
        <v>5.2238305672153551</v>
      </c>
      <c r="M56" s="355">
        <v>11.499980988834109</v>
      </c>
      <c r="N56" s="355">
        <v>5.2684670373312148</v>
      </c>
      <c r="O56" s="355">
        <v>4.0852280434727621</v>
      </c>
      <c r="P56" s="65"/>
      <c r="Q56" s="65"/>
      <c r="R56" s="65">
        <v>6</v>
      </c>
    </row>
    <row r="57" spans="1:18" ht="12.75">
      <c r="A57" s="360" t="s">
        <v>91</v>
      </c>
      <c r="B57" s="361"/>
      <c r="C57" s="361"/>
      <c r="D57" s="361"/>
      <c r="E57" s="361"/>
      <c r="F57" s="361"/>
      <c r="G57" s="361"/>
      <c r="H57" s="361"/>
      <c r="I57" s="361"/>
      <c r="J57" s="361"/>
      <c r="K57" s="361"/>
      <c r="L57" s="361"/>
      <c r="M57" s="361"/>
      <c r="N57" s="361"/>
      <c r="O57" s="361"/>
      <c r="P57" s="361"/>
      <c r="Q57" s="361"/>
      <c r="R57" s="361"/>
    </row>
    <row r="58" spans="1:18" ht="36">
      <c r="A58" s="55">
        <v>11</v>
      </c>
      <c r="B58" s="54" t="s">
        <v>92</v>
      </c>
      <c r="C58" s="56" t="s">
        <v>93</v>
      </c>
      <c r="D58" s="57">
        <v>1099.47</v>
      </c>
      <c r="E58" s="57">
        <v>132.27000000000001</v>
      </c>
      <c r="F58" s="57">
        <v>1.05</v>
      </c>
      <c r="G58" s="57">
        <v>966.15</v>
      </c>
      <c r="H58" s="58">
        <v>7049.18</v>
      </c>
      <c r="I58" s="58">
        <v>1521.13</v>
      </c>
      <c r="J58" s="58">
        <v>5.53</v>
      </c>
      <c r="K58" s="58">
        <v>5522.52</v>
      </c>
      <c r="L58" s="354">
        <v>6.4114346003074205</v>
      </c>
      <c r="M58" s="354">
        <v>11.500189007333484</v>
      </c>
      <c r="N58" s="354">
        <v>5.2666666666666666</v>
      </c>
      <c r="O58" s="354">
        <v>5.7160068312373857</v>
      </c>
      <c r="P58" s="59"/>
      <c r="Q58" s="59"/>
      <c r="R58" s="59">
        <v>7</v>
      </c>
    </row>
    <row r="59" spans="1:18" ht="36">
      <c r="A59" s="55">
        <v>12</v>
      </c>
      <c r="B59" s="54" t="s">
        <v>94</v>
      </c>
      <c r="C59" s="56" t="s">
        <v>95</v>
      </c>
      <c r="D59" s="57">
        <v>624.74</v>
      </c>
      <c r="E59" s="57">
        <v>141.84</v>
      </c>
      <c r="F59" s="57">
        <v>1.05</v>
      </c>
      <c r="G59" s="57">
        <v>481.85</v>
      </c>
      <c r="H59" s="58">
        <v>3303.04</v>
      </c>
      <c r="I59" s="58">
        <v>1631.28</v>
      </c>
      <c r="J59" s="58">
        <v>5.53</v>
      </c>
      <c r="K59" s="58">
        <v>1666.23</v>
      </c>
      <c r="L59" s="354">
        <v>5.2870634183820471</v>
      </c>
      <c r="M59" s="354">
        <v>11.500846023688663</v>
      </c>
      <c r="N59" s="354">
        <v>5.2666666666666666</v>
      </c>
      <c r="O59" s="354">
        <v>3.4579848500570716</v>
      </c>
      <c r="P59" s="59"/>
      <c r="Q59" s="59"/>
      <c r="R59" s="59">
        <v>7</v>
      </c>
    </row>
    <row r="60" spans="1:18" ht="36">
      <c r="A60" s="55">
        <v>13</v>
      </c>
      <c r="B60" s="54" t="s">
        <v>96</v>
      </c>
      <c r="C60" s="56" t="s">
        <v>97</v>
      </c>
      <c r="D60" s="57">
        <v>1632.51</v>
      </c>
      <c r="E60" s="57">
        <v>299.08</v>
      </c>
      <c r="F60" s="57">
        <v>391.84</v>
      </c>
      <c r="G60" s="57">
        <v>941.59</v>
      </c>
      <c r="H60" s="58">
        <v>10941.6</v>
      </c>
      <c r="I60" s="58">
        <v>3439.53</v>
      </c>
      <c r="J60" s="58">
        <v>2097.96</v>
      </c>
      <c r="K60" s="58">
        <v>5404.11</v>
      </c>
      <c r="L60" s="354">
        <v>6.7023172905525845</v>
      </c>
      <c r="M60" s="354">
        <v>11.500367794570016</v>
      </c>
      <c r="N60" s="354">
        <v>5.3541241322988977</v>
      </c>
      <c r="O60" s="354">
        <v>5.7393451502246196</v>
      </c>
      <c r="P60" s="59"/>
      <c r="Q60" s="59"/>
      <c r="R60" s="59">
        <v>7</v>
      </c>
    </row>
    <row r="61" spans="1:18" ht="36">
      <c r="A61" s="55">
        <v>14</v>
      </c>
      <c r="B61" s="54" t="s">
        <v>98</v>
      </c>
      <c r="C61" s="56" t="s">
        <v>99</v>
      </c>
      <c r="D61" s="57">
        <v>965.15</v>
      </c>
      <c r="E61" s="57">
        <v>199.83</v>
      </c>
      <c r="F61" s="57">
        <v>322.14</v>
      </c>
      <c r="G61" s="57">
        <v>443.18</v>
      </c>
      <c r="H61" s="58">
        <v>5551.4</v>
      </c>
      <c r="I61" s="58">
        <v>2298.1</v>
      </c>
      <c r="J61" s="58">
        <v>1724.84</v>
      </c>
      <c r="K61" s="58">
        <v>1528.46</v>
      </c>
      <c r="L61" s="354">
        <v>5.7518520437237735</v>
      </c>
      <c r="M61" s="354">
        <v>11.500275233948855</v>
      </c>
      <c r="N61" s="354">
        <v>5.3543179983857954</v>
      </c>
      <c r="O61" s="354">
        <v>3.4488469696285935</v>
      </c>
      <c r="P61" s="59"/>
      <c r="Q61" s="59"/>
      <c r="R61" s="59">
        <v>7</v>
      </c>
    </row>
    <row r="62" spans="1:18" ht="48">
      <c r="A62" s="55">
        <v>15</v>
      </c>
      <c r="B62" s="54" t="s">
        <v>100</v>
      </c>
      <c r="C62" s="56" t="s">
        <v>101</v>
      </c>
      <c r="D62" s="57">
        <v>2671.4</v>
      </c>
      <c r="E62" s="57">
        <v>152.44</v>
      </c>
      <c r="F62" s="57">
        <v>1815.45</v>
      </c>
      <c r="G62" s="57">
        <v>703.51</v>
      </c>
      <c r="H62" s="58">
        <v>16056.57</v>
      </c>
      <c r="I62" s="58">
        <v>1753.16</v>
      </c>
      <c r="J62" s="58">
        <v>9758.49</v>
      </c>
      <c r="K62" s="58">
        <v>4544.92</v>
      </c>
      <c r="L62" s="354">
        <v>6.010545032567193</v>
      </c>
      <c r="M62" s="354">
        <v>11.500655995801628</v>
      </c>
      <c r="N62" s="354">
        <v>5.3752458068247542</v>
      </c>
      <c r="O62" s="354">
        <v>6.4603488223337271</v>
      </c>
      <c r="P62" s="59"/>
      <c r="Q62" s="59"/>
      <c r="R62" s="59">
        <v>7</v>
      </c>
    </row>
    <row r="63" spans="1:18" ht="48">
      <c r="A63" s="55">
        <v>16</v>
      </c>
      <c r="B63" s="54" t="s">
        <v>102</v>
      </c>
      <c r="C63" s="56" t="s">
        <v>103</v>
      </c>
      <c r="D63" s="57">
        <v>2694.96</v>
      </c>
      <c r="E63" s="57">
        <v>46.06</v>
      </c>
      <c r="F63" s="57">
        <v>1816.71</v>
      </c>
      <c r="G63" s="57">
        <v>832.19</v>
      </c>
      <c r="H63" s="58">
        <v>15748.17</v>
      </c>
      <c r="I63" s="58">
        <v>529.70000000000005</v>
      </c>
      <c r="J63" s="58">
        <v>9766.61</v>
      </c>
      <c r="K63" s="58">
        <v>5451.86</v>
      </c>
      <c r="L63" s="354">
        <v>5.8435635408317745</v>
      </c>
      <c r="M63" s="354">
        <v>11.500217108119845</v>
      </c>
      <c r="N63" s="354">
        <v>5.3759873617693525</v>
      </c>
      <c r="O63" s="354">
        <v>6.5512202742162238</v>
      </c>
      <c r="P63" s="59"/>
      <c r="Q63" s="59"/>
      <c r="R63" s="59">
        <v>7</v>
      </c>
    </row>
    <row r="64" spans="1:18" ht="36">
      <c r="A64" s="55">
        <v>17</v>
      </c>
      <c r="B64" s="54" t="s">
        <v>104</v>
      </c>
      <c r="C64" s="56" t="s">
        <v>105</v>
      </c>
      <c r="D64" s="57">
        <v>1404.03</v>
      </c>
      <c r="E64" s="57">
        <v>484.64</v>
      </c>
      <c r="F64" s="57">
        <v>6.29</v>
      </c>
      <c r="G64" s="57">
        <v>913.1</v>
      </c>
      <c r="H64" s="58">
        <v>10837.86</v>
      </c>
      <c r="I64" s="58">
        <v>5573.56</v>
      </c>
      <c r="J64" s="58">
        <v>33.17</v>
      </c>
      <c r="K64" s="58">
        <v>5231.13</v>
      </c>
      <c r="L64" s="354">
        <v>7.7191085660562813</v>
      </c>
      <c r="M64" s="354">
        <v>11.500412677451305</v>
      </c>
      <c r="N64" s="354">
        <v>5.2734499205087442</v>
      </c>
      <c r="O64" s="354">
        <v>5.7289782061110506</v>
      </c>
      <c r="P64" s="59"/>
      <c r="Q64" s="59"/>
      <c r="R64" s="59">
        <v>7</v>
      </c>
    </row>
    <row r="65" spans="1:18" ht="36">
      <c r="A65" s="55">
        <v>18</v>
      </c>
      <c r="B65" s="54" t="s">
        <v>106</v>
      </c>
      <c r="C65" s="56" t="s">
        <v>107</v>
      </c>
      <c r="D65" s="57">
        <v>863.6</v>
      </c>
      <c r="E65" s="57">
        <v>379.48</v>
      </c>
      <c r="F65" s="57">
        <v>5.25</v>
      </c>
      <c r="G65" s="57">
        <v>478.87</v>
      </c>
      <c r="H65" s="58">
        <v>6167.74</v>
      </c>
      <c r="I65" s="58">
        <v>4364.16</v>
      </c>
      <c r="J65" s="58">
        <v>27.64</v>
      </c>
      <c r="K65" s="58">
        <v>1775.94</v>
      </c>
      <c r="L65" s="354">
        <v>7.1418943955534964</v>
      </c>
      <c r="M65" s="354">
        <v>11.500368925898597</v>
      </c>
      <c r="N65" s="354">
        <v>5.2647619047619045</v>
      </c>
      <c r="O65" s="354">
        <v>3.708605675861925</v>
      </c>
      <c r="P65" s="59"/>
      <c r="Q65" s="59"/>
      <c r="R65" s="59">
        <v>7</v>
      </c>
    </row>
    <row r="66" spans="1:18" ht="24">
      <c r="A66" s="55">
        <v>19</v>
      </c>
      <c r="B66" s="54" t="s">
        <v>108</v>
      </c>
      <c r="C66" s="56" t="s">
        <v>109</v>
      </c>
      <c r="D66" s="57">
        <v>1918.52</v>
      </c>
      <c r="E66" s="57">
        <v>378.25</v>
      </c>
      <c r="F66" s="57">
        <v>50.15</v>
      </c>
      <c r="G66" s="57">
        <v>1490.12</v>
      </c>
      <c r="H66" s="58">
        <v>13414.81</v>
      </c>
      <c r="I66" s="58">
        <v>4350.09</v>
      </c>
      <c r="J66" s="58">
        <v>266.38</v>
      </c>
      <c r="K66" s="58">
        <v>8798.34</v>
      </c>
      <c r="L66" s="354">
        <v>6.9922700831891245</v>
      </c>
      <c r="M66" s="354">
        <v>11.500568407138136</v>
      </c>
      <c r="N66" s="354">
        <v>5.3116650049850449</v>
      </c>
      <c r="O66" s="354">
        <v>5.9044506482699388</v>
      </c>
      <c r="P66" s="59"/>
      <c r="Q66" s="59"/>
      <c r="R66" s="59">
        <v>7</v>
      </c>
    </row>
    <row r="67" spans="1:18" ht="24">
      <c r="A67" s="55">
        <v>20</v>
      </c>
      <c r="B67" s="54" t="s">
        <v>110</v>
      </c>
      <c r="C67" s="56" t="s">
        <v>111</v>
      </c>
      <c r="D67" s="57">
        <v>1336.43</v>
      </c>
      <c r="E67" s="57">
        <v>290.82</v>
      </c>
      <c r="F67" s="57">
        <v>48.07</v>
      </c>
      <c r="G67" s="57">
        <v>997.54</v>
      </c>
      <c r="H67" s="58">
        <v>8485.65</v>
      </c>
      <c r="I67" s="58">
        <v>3344.6</v>
      </c>
      <c r="J67" s="58">
        <v>255.24</v>
      </c>
      <c r="K67" s="58">
        <v>4885.8100000000004</v>
      </c>
      <c r="L67" s="354">
        <v>6.3494908075993504</v>
      </c>
      <c r="M67" s="354">
        <v>11.500584554019669</v>
      </c>
      <c r="N67" s="354">
        <v>5.3097566049511133</v>
      </c>
      <c r="O67" s="354">
        <v>4.8978587324819065</v>
      </c>
      <c r="P67" s="59"/>
      <c r="Q67" s="59"/>
      <c r="R67" s="59">
        <v>7</v>
      </c>
    </row>
    <row r="68" spans="1:18" ht="24">
      <c r="A68" s="60">
        <v>21</v>
      </c>
      <c r="B68" s="61" t="s">
        <v>112</v>
      </c>
      <c r="C68" s="62" t="s">
        <v>113</v>
      </c>
      <c r="D68" s="63">
        <v>1520.18</v>
      </c>
      <c r="E68" s="63">
        <v>210.42</v>
      </c>
      <c r="F68" s="63">
        <v>78.11</v>
      </c>
      <c r="G68" s="63">
        <v>1231.6500000000001</v>
      </c>
      <c r="H68" s="64">
        <v>10716.5</v>
      </c>
      <c r="I68" s="64">
        <v>2419.9699999999998</v>
      </c>
      <c r="J68" s="64">
        <v>457.35</v>
      </c>
      <c r="K68" s="64">
        <v>7839.18</v>
      </c>
      <c r="L68" s="355">
        <v>7.0494941388519781</v>
      </c>
      <c r="M68" s="355">
        <v>11.500665335994677</v>
      </c>
      <c r="N68" s="355">
        <v>5.8552041992062476</v>
      </c>
      <c r="O68" s="355">
        <v>6.3647789550602845</v>
      </c>
      <c r="P68" s="65"/>
      <c r="Q68" s="65"/>
      <c r="R68" s="65">
        <v>7</v>
      </c>
    </row>
    <row r="69" spans="1:18" ht="12.75">
      <c r="A69" s="360" t="s">
        <v>114</v>
      </c>
      <c r="B69" s="361"/>
      <c r="C69" s="361"/>
      <c r="D69" s="361"/>
      <c r="E69" s="361"/>
      <c r="F69" s="361"/>
      <c r="G69" s="361"/>
      <c r="H69" s="361"/>
      <c r="I69" s="361"/>
      <c r="J69" s="361"/>
      <c r="K69" s="361"/>
      <c r="L69" s="361"/>
      <c r="M69" s="361"/>
      <c r="N69" s="361"/>
      <c r="O69" s="361"/>
      <c r="P69" s="361"/>
      <c r="Q69" s="361"/>
      <c r="R69" s="361"/>
    </row>
    <row r="70" spans="1:18" ht="24">
      <c r="A70" s="55">
        <v>22</v>
      </c>
      <c r="B70" s="54" t="s">
        <v>115</v>
      </c>
      <c r="C70" s="56" t="s">
        <v>116</v>
      </c>
      <c r="D70" s="57">
        <v>282.04000000000002</v>
      </c>
      <c r="E70" s="57">
        <v>102.61</v>
      </c>
      <c r="F70" s="57">
        <v>10.49</v>
      </c>
      <c r="G70" s="57">
        <v>168.94</v>
      </c>
      <c r="H70" s="58">
        <v>2007.75</v>
      </c>
      <c r="I70" s="58">
        <v>1180.0999999999999</v>
      </c>
      <c r="J70" s="58">
        <v>55.28</v>
      </c>
      <c r="K70" s="58">
        <v>772.37</v>
      </c>
      <c r="L70" s="354">
        <v>7.1186711104807827</v>
      </c>
      <c r="M70" s="354">
        <v>11.500828379300263</v>
      </c>
      <c r="N70" s="354">
        <v>5.2697807435652999</v>
      </c>
      <c r="O70" s="354">
        <v>4.5718598318929802</v>
      </c>
      <c r="P70" s="59"/>
      <c r="Q70" s="59"/>
      <c r="R70" s="59">
        <v>8</v>
      </c>
    </row>
    <row r="71" spans="1:18" ht="24">
      <c r="A71" s="55">
        <v>23</v>
      </c>
      <c r="B71" s="54" t="s">
        <v>117</v>
      </c>
      <c r="C71" s="56" t="s">
        <v>118</v>
      </c>
      <c r="D71" s="57">
        <v>282.55</v>
      </c>
      <c r="E71" s="57">
        <v>110.87</v>
      </c>
      <c r="F71" s="57">
        <v>10.49</v>
      </c>
      <c r="G71" s="57">
        <v>161.19</v>
      </c>
      <c r="H71" s="58">
        <v>2063.34</v>
      </c>
      <c r="I71" s="58">
        <v>1275.03</v>
      </c>
      <c r="J71" s="58">
        <v>55.28</v>
      </c>
      <c r="K71" s="58">
        <v>733.03</v>
      </c>
      <c r="L71" s="354">
        <v>7.302565917536719</v>
      </c>
      <c r="M71" s="354">
        <v>11.500225489311806</v>
      </c>
      <c r="N71" s="354">
        <v>5.2697807435652999</v>
      </c>
      <c r="O71" s="354">
        <v>4.5476146162913329</v>
      </c>
      <c r="P71" s="59"/>
      <c r="Q71" s="59"/>
      <c r="R71" s="59">
        <v>8</v>
      </c>
    </row>
    <row r="72" spans="1:18" ht="24">
      <c r="A72" s="60">
        <v>24</v>
      </c>
      <c r="B72" s="61" t="s">
        <v>119</v>
      </c>
      <c r="C72" s="62" t="s">
        <v>120</v>
      </c>
      <c r="D72" s="63">
        <v>289.07</v>
      </c>
      <c r="E72" s="63">
        <v>117.39</v>
      </c>
      <c r="F72" s="63">
        <v>10.49</v>
      </c>
      <c r="G72" s="63">
        <v>161.19</v>
      </c>
      <c r="H72" s="64">
        <v>2138.34</v>
      </c>
      <c r="I72" s="64">
        <v>1350.03</v>
      </c>
      <c r="J72" s="64">
        <v>55.28</v>
      </c>
      <c r="K72" s="64">
        <v>733.03</v>
      </c>
      <c r="L72" s="355">
        <v>7.3973086103711907</v>
      </c>
      <c r="M72" s="355">
        <v>11.500383337592639</v>
      </c>
      <c r="N72" s="355">
        <v>5.2697807435652999</v>
      </c>
      <c r="O72" s="355">
        <v>4.5476146162913329</v>
      </c>
      <c r="P72" s="65"/>
      <c r="Q72" s="65"/>
      <c r="R72" s="65">
        <v>8</v>
      </c>
    </row>
    <row r="73" spans="1:18" ht="12.75">
      <c r="A73" s="360" t="s">
        <v>121</v>
      </c>
      <c r="B73" s="361"/>
      <c r="C73" s="361"/>
      <c r="D73" s="361"/>
      <c r="E73" s="361"/>
      <c r="F73" s="361"/>
      <c r="G73" s="361"/>
      <c r="H73" s="361"/>
      <c r="I73" s="361"/>
      <c r="J73" s="361"/>
      <c r="K73" s="361"/>
      <c r="L73" s="361"/>
      <c r="M73" s="361"/>
      <c r="N73" s="361"/>
      <c r="O73" s="361"/>
      <c r="P73" s="361"/>
      <c r="Q73" s="361"/>
      <c r="R73" s="361"/>
    </row>
    <row r="74" spans="1:18" ht="24">
      <c r="A74" s="55">
        <v>25</v>
      </c>
      <c r="B74" s="54" t="s">
        <v>122</v>
      </c>
      <c r="C74" s="56" t="s">
        <v>123</v>
      </c>
      <c r="D74" s="57">
        <v>1312.1</v>
      </c>
      <c r="E74" s="57">
        <v>281.22000000000003</v>
      </c>
      <c r="F74" s="57">
        <v>2.1</v>
      </c>
      <c r="G74" s="57">
        <v>1028.78</v>
      </c>
      <c r="H74" s="58">
        <v>9085.41</v>
      </c>
      <c r="I74" s="58">
        <v>3234.03</v>
      </c>
      <c r="J74" s="58">
        <v>11.06</v>
      </c>
      <c r="K74" s="58">
        <v>5840.32</v>
      </c>
      <c r="L74" s="354">
        <v>6.9243274140690501</v>
      </c>
      <c r="M74" s="354">
        <v>11.5</v>
      </c>
      <c r="N74" s="354">
        <v>5.2666666666666666</v>
      </c>
      <c r="O74" s="354">
        <v>5.6769377320709964</v>
      </c>
      <c r="P74" s="59"/>
      <c r="Q74" s="59"/>
      <c r="R74" s="59">
        <v>9</v>
      </c>
    </row>
    <row r="75" spans="1:18" ht="24">
      <c r="A75" s="55">
        <v>26</v>
      </c>
      <c r="B75" s="54" t="s">
        <v>124</v>
      </c>
      <c r="C75" s="56" t="s">
        <v>125</v>
      </c>
      <c r="D75" s="57">
        <v>981.52</v>
      </c>
      <c r="E75" s="57">
        <v>215.43</v>
      </c>
      <c r="F75" s="57">
        <v>10.49</v>
      </c>
      <c r="G75" s="57">
        <v>755.6</v>
      </c>
      <c r="H75" s="58">
        <v>6895.89</v>
      </c>
      <c r="I75" s="58">
        <v>2477.4499999999998</v>
      </c>
      <c r="J75" s="58">
        <v>55.28</v>
      </c>
      <c r="K75" s="58">
        <v>4363.16</v>
      </c>
      <c r="L75" s="354">
        <v>7.025725405493521</v>
      </c>
      <c r="M75" s="354">
        <v>11.500023209395161</v>
      </c>
      <c r="N75" s="354">
        <v>5.2697807435652999</v>
      </c>
      <c r="O75" s="354">
        <v>5.7744309158284803</v>
      </c>
      <c r="P75" s="59"/>
      <c r="Q75" s="59"/>
      <c r="R75" s="59">
        <v>9</v>
      </c>
    </row>
    <row r="76" spans="1:18" ht="36">
      <c r="A76" s="60">
        <v>27</v>
      </c>
      <c r="B76" s="61" t="s">
        <v>126</v>
      </c>
      <c r="C76" s="62" t="s">
        <v>127</v>
      </c>
      <c r="D76" s="63">
        <v>1343.86</v>
      </c>
      <c r="E76" s="63">
        <v>138.99</v>
      </c>
      <c r="F76" s="63">
        <v>165.4</v>
      </c>
      <c r="G76" s="63">
        <v>1039.47</v>
      </c>
      <c r="H76" s="64">
        <v>13819.39</v>
      </c>
      <c r="I76" s="64">
        <v>1598.39</v>
      </c>
      <c r="J76" s="64">
        <v>1063.47</v>
      </c>
      <c r="K76" s="64">
        <v>11157.53</v>
      </c>
      <c r="L76" s="355">
        <v>10.283355409045585</v>
      </c>
      <c r="M76" s="355">
        <v>11.500035973811066</v>
      </c>
      <c r="N76" s="355">
        <v>6.4296856106408704</v>
      </c>
      <c r="O76" s="355">
        <v>10.733864373190183</v>
      </c>
      <c r="P76" s="65"/>
      <c r="Q76" s="65"/>
      <c r="R76" s="65">
        <v>9</v>
      </c>
    </row>
    <row r="77" spans="1:18" ht="12.75">
      <c r="A77" s="360" t="s">
        <v>128</v>
      </c>
      <c r="B77" s="361"/>
      <c r="C77" s="361"/>
      <c r="D77" s="361"/>
      <c r="E77" s="361"/>
      <c r="F77" s="361"/>
      <c r="G77" s="361"/>
      <c r="H77" s="361"/>
      <c r="I77" s="361"/>
      <c r="J77" s="361"/>
      <c r="K77" s="361"/>
      <c r="L77" s="361"/>
      <c r="M77" s="361"/>
      <c r="N77" s="361"/>
      <c r="O77" s="361"/>
      <c r="P77" s="361"/>
      <c r="Q77" s="361"/>
      <c r="R77" s="361"/>
    </row>
    <row r="78" spans="1:18" ht="24">
      <c r="A78" s="55">
        <v>28</v>
      </c>
      <c r="B78" s="54" t="s">
        <v>129</v>
      </c>
      <c r="C78" s="56" t="s">
        <v>130</v>
      </c>
      <c r="D78" s="57">
        <v>13666.67</v>
      </c>
      <c r="E78" s="57">
        <v>2913.36</v>
      </c>
      <c r="F78" s="57">
        <v>18.88</v>
      </c>
      <c r="G78" s="57">
        <v>10734.43</v>
      </c>
      <c r="H78" s="58">
        <v>75518.27</v>
      </c>
      <c r="I78" s="58">
        <v>33503.64</v>
      </c>
      <c r="J78" s="58">
        <v>99.5</v>
      </c>
      <c r="K78" s="58">
        <v>41915.129999999997</v>
      </c>
      <c r="L78" s="354">
        <v>5.5257257254327499</v>
      </c>
      <c r="M78" s="354">
        <v>11.5</v>
      </c>
      <c r="N78" s="354">
        <v>5.2701271186440684</v>
      </c>
      <c r="O78" s="354">
        <v>3.9047373731069088</v>
      </c>
      <c r="P78" s="59"/>
      <c r="Q78" s="59"/>
      <c r="R78" s="59">
        <v>10</v>
      </c>
    </row>
    <row r="79" spans="1:18">
      <c r="A79" s="55">
        <v>29</v>
      </c>
      <c r="B79" s="54" t="s">
        <v>131</v>
      </c>
      <c r="C79" s="56" t="s">
        <v>132</v>
      </c>
      <c r="D79" s="57">
        <v>17520</v>
      </c>
      <c r="E79" s="57">
        <v>3760.53</v>
      </c>
      <c r="F79" s="57">
        <v>22.03</v>
      </c>
      <c r="G79" s="57">
        <v>13737.44</v>
      </c>
      <c r="H79" s="58">
        <v>109923.05</v>
      </c>
      <c r="I79" s="58">
        <v>43246.07</v>
      </c>
      <c r="J79" s="58">
        <v>116.08</v>
      </c>
      <c r="K79" s="58">
        <v>66560.899999999994</v>
      </c>
      <c r="L79" s="354">
        <v>6.2741466894977167</v>
      </c>
      <c r="M79" s="354">
        <v>11.499993352000914</v>
      </c>
      <c r="N79" s="354">
        <v>5.2691783931003178</v>
      </c>
      <c r="O79" s="354">
        <v>4.8452186142396245</v>
      </c>
      <c r="P79" s="59"/>
      <c r="Q79" s="59"/>
      <c r="R79" s="59">
        <v>10</v>
      </c>
    </row>
    <row r="80" spans="1:18" ht="24">
      <c r="A80" s="60">
        <v>30</v>
      </c>
      <c r="B80" s="61" t="s">
        <v>133</v>
      </c>
      <c r="C80" s="62" t="s">
        <v>134</v>
      </c>
      <c r="D80" s="63">
        <v>27918.16</v>
      </c>
      <c r="E80" s="63">
        <v>6585.14</v>
      </c>
      <c r="F80" s="63">
        <v>37.76</v>
      </c>
      <c r="G80" s="63">
        <v>21295.26</v>
      </c>
      <c r="H80" s="64">
        <v>169315.56</v>
      </c>
      <c r="I80" s="64">
        <v>75729.16</v>
      </c>
      <c r="J80" s="64">
        <v>198.99</v>
      </c>
      <c r="K80" s="64">
        <v>93387.41</v>
      </c>
      <c r="L80" s="355">
        <v>6.0647105683182563</v>
      </c>
      <c r="M80" s="355">
        <v>11.500007592852999</v>
      </c>
      <c r="N80" s="355">
        <v>5.2698622881355934</v>
      </c>
      <c r="O80" s="355">
        <v>4.385361343322411</v>
      </c>
      <c r="P80" s="65"/>
      <c r="Q80" s="65"/>
      <c r="R80" s="65">
        <v>10</v>
      </c>
    </row>
    <row r="81" spans="1:18" ht="12.75">
      <c r="A81" s="360" t="s">
        <v>135</v>
      </c>
      <c r="B81" s="361"/>
      <c r="C81" s="361"/>
      <c r="D81" s="361"/>
      <c r="E81" s="361"/>
      <c r="F81" s="361"/>
      <c r="G81" s="361"/>
      <c r="H81" s="361"/>
      <c r="I81" s="361"/>
      <c r="J81" s="361"/>
      <c r="K81" s="361"/>
      <c r="L81" s="361"/>
      <c r="M81" s="361"/>
      <c r="N81" s="361"/>
      <c r="O81" s="361"/>
      <c r="P81" s="361"/>
      <c r="Q81" s="361"/>
      <c r="R81" s="361"/>
    </row>
    <row r="82" spans="1:18" ht="24">
      <c r="A82" s="55">
        <v>31</v>
      </c>
      <c r="B82" s="54" t="s">
        <v>136</v>
      </c>
      <c r="C82" s="56" t="s">
        <v>137</v>
      </c>
      <c r="D82" s="57">
        <v>1416.77</v>
      </c>
      <c r="E82" s="57">
        <v>1416.77</v>
      </c>
      <c r="F82" s="57"/>
      <c r="G82" s="57"/>
      <c r="H82" s="58">
        <v>16293.57</v>
      </c>
      <c r="I82" s="58">
        <v>16293.57</v>
      </c>
      <c r="J82" s="58"/>
      <c r="K82" s="58"/>
      <c r="L82" s="354">
        <v>11.500504669071198</v>
      </c>
      <c r="M82" s="354">
        <v>11.500504669071198</v>
      </c>
      <c r="N82" s="354" t="s">
        <v>138</v>
      </c>
      <c r="O82" s="354" t="s">
        <v>138</v>
      </c>
      <c r="P82" s="59"/>
      <c r="Q82" s="59"/>
      <c r="R82" s="59">
        <v>11</v>
      </c>
    </row>
    <row r="83" spans="1:18" ht="24">
      <c r="A83" s="55">
        <v>32</v>
      </c>
      <c r="B83" s="54" t="s">
        <v>139</v>
      </c>
      <c r="C83" s="56" t="s">
        <v>140</v>
      </c>
      <c r="D83" s="57">
        <v>143.81</v>
      </c>
      <c r="E83" s="57">
        <v>128.47</v>
      </c>
      <c r="F83" s="57">
        <v>15.34</v>
      </c>
      <c r="G83" s="57"/>
      <c r="H83" s="58">
        <v>1558.44</v>
      </c>
      <c r="I83" s="58">
        <v>1477.49</v>
      </c>
      <c r="J83" s="58">
        <v>80.95</v>
      </c>
      <c r="K83" s="58"/>
      <c r="L83" s="354">
        <v>10.836798553647174</v>
      </c>
      <c r="M83" s="354">
        <v>11.500661633066086</v>
      </c>
      <c r="N83" s="354">
        <v>5.2770534550195567</v>
      </c>
      <c r="O83" s="354" t="s">
        <v>138</v>
      </c>
      <c r="P83" s="59"/>
      <c r="Q83" s="59"/>
      <c r="R83" s="59">
        <v>11</v>
      </c>
    </row>
    <row r="84" spans="1:18" ht="24">
      <c r="A84" s="60">
        <v>33</v>
      </c>
      <c r="B84" s="61" t="s">
        <v>141</v>
      </c>
      <c r="C84" s="62" t="s">
        <v>142</v>
      </c>
      <c r="D84" s="63">
        <v>74.45</v>
      </c>
      <c r="E84" s="63">
        <v>65.239999999999995</v>
      </c>
      <c r="F84" s="63">
        <v>9.2100000000000009</v>
      </c>
      <c r="G84" s="63"/>
      <c r="H84" s="64">
        <v>837.61</v>
      </c>
      <c r="I84" s="64">
        <v>750.26</v>
      </c>
      <c r="J84" s="64">
        <v>87.35</v>
      </c>
      <c r="K84" s="64"/>
      <c r="L84" s="355">
        <v>11.25063801208865</v>
      </c>
      <c r="M84" s="355">
        <v>11.5</v>
      </c>
      <c r="N84" s="355">
        <v>9.4842562432138973</v>
      </c>
      <c r="O84" s="355" t="s">
        <v>138</v>
      </c>
      <c r="P84" s="65"/>
      <c r="Q84" s="65"/>
      <c r="R84" s="65">
        <v>11</v>
      </c>
    </row>
    <row r="85" spans="1:18" ht="15.75" customHeight="1">
      <c r="A85" s="360" t="s">
        <v>143</v>
      </c>
      <c r="B85" s="361"/>
      <c r="C85" s="361"/>
      <c r="D85" s="361"/>
      <c r="E85" s="361"/>
      <c r="F85" s="361"/>
      <c r="G85" s="361"/>
      <c r="H85" s="361"/>
      <c r="I85" s="361"/>
      <c r="J85" s="361"/>
      <c r="K85" s="361"/>
      <c r="L85" s="361"/>
      <c r="M85" s="361"/>
      <c r="N85" s="361"/>
      <c r="O85" s="361"/>
      <c r="P85" s="361"/>
      <c r="Q85" s="361"/>
      <c r="R85" s="361"/>
    </row>
    <row r="86" spans="1:18" ht="24">
      <c r="A86" s="60">
        <v>34</v>
      </c>
      <c r="B86" s="61" t="s">
        <v>144</v>
      </c>
      <c r="C86" s="62" t="s">
        <v>145</v>
      </c>
      <c r="D86" s="63">
        <v>14179.1</v>
      </c>
      <c r="E86" s="63">
        <v>1888.51</v>
      </c>
      <c r="F86" s="63">
        <v>15.74</v>
      </c>
      <c r="G86" s="63">
        <v>12274.85</v>
      </c>
      <c r="H86" s="64">
        <v>92221.91</v>
      </c>
      <c r="I86" s="64">
        <v>21718.86</v>
      </c>
      <c r="J86" s="64">
        <v>82.91</v>
      </c>
      <c r="K86" s="64">
        <v>70420.14</v>
      </c>
      <c r="L86" s="355">
        <v>6.5040736012864002</v>
      </c>
      <c r="M86" s="355">
        <v>11.500526870389885</v>
      </c>
      <c r="N86" s="355">
        <v>5.2674714104193132</v>
      </c>
      <c r="O86" s="355">
        <v>5.7369450543183822</v>
      </c>
      <c r="P86" s="65"/>
      <c r="Q86" s="65"/>
      <c r="R86" s="65">
        <v>12</v>
      </c>
    </row>
    <row r="87" spans="1:18" ht="12.75">
      <c r="A87" s="360" t="s">
        <v>146</v>
      </c>
      <c r="B87" s="361"/>
      <c r="C87" s="361"/>
      <c r="D87" s="361"/>
      <c r="E87" s="361"/>
      <c r="F87" s="361"/>
      <c r="G87" s="361"/>
      <c r="H87" s="361"/>
      <c r="I87" s="361"/>
      <c r="J87" s="361"/>
      <c r="K87" s="361"/>
      <c r="L87" s="361"/>
      <c r="M87" s="361"/>
      <c r="N87" s="361"/>
      <c r="O87" s="361"/>
      <c r="P87" s="361"/>
      <c r="Q87" s="361"/>
      <c r="R87" s="361"/>
    </row>
    <row r="88" spans="1:18" ht="24">
      <c r="A88" s="55">
        <v>35</v>
      </c>
      <c r="B88" s="54" t="s">
        <v>147</v>
      </c>
      <c r="C88" s="56" t="s">
        <v>148</v>
      </c>
      <c r="D88" s="57">
        <v>5611.8</v>
      </c>
      <c r="E88" s="57">
        <v>1395.11</v>
      </c>
      <c r="F88" s="57">
        <v>20.98</v>
      </c>
      <c r="G88" s="57">
        <v>4195.71</v>
      </c>
      <c r="H88" s="58">
        <v>34974.379999999997</v>
      </c>
      <c r="I88" s="58">
        <v>16043.74</v>
      </c>
      <c r="J88" s="58">
        <v>110.55</v>
      </c>
      <c r="K88" s="58">
        <v>18820.09</v>
      </c>
      <c r="L88" s="354">
        <v>6.232292669018852</v>
      </c>
      <c r="M88" s="354">
        <v>11.499982080266072</v>
      </c>
      <c r="N88" s="354">
        <v>5.2693040991420395</v>
      </c>
      <c r="O88" s="354">
        <v>4.4855554840539504</v>
      </c>
      <c r="P88" s="59"/>
      <c r="Q88" s="59"/>
      <c r="R88" s="59">
        <v>13</v>
      </c>
    </row>
    <row r="89" spans="1:18" ht="24">
      <c r="A89" s="55">
        <v>36</v>
      </c>
      <c r="B89" s="54" t="s">
        <v>149</v>
      </c>
      <c r="C89" s="56" t="s">
        <v>150</v>
      </c>
      <c r="D89" s="57">
        <v>2609.7600000000002</v>
      </c>
      <c r="E89" s="57">
        <v>419.51</v>
      </c>
      <c r="F89" s="57">
        <v>10.49</v>
      </c>
      <c r="G89" s="57">
        <v>2179.7600000000002</v>
      </c>
      <c r="H89" s="58">
        <v>14696.19</v>
      </c>
      <c r="I89" s="58">
        <v>4824.34</v>
      </c>
      <c r="J89" s="58">
        <v>55.28</v>
      </c>
      <c r="K89" s="58">
        <v>9816.57</v>
      </c>
      <c r="L89" s="354">
        <v>5.6312419532830607</v>
      </c>
      <c r="M89" s="354">
        <v>11.499940406664919</v>
      </c>
      <c r="N89" s="354">
        <v>5.2697807435652999</v>
      </c>
      <c r="O89" s="354">
        <v>4.5035095606855791</v>
      </c>
      <c r="P89" s="59"/>
      <c r="Q89" s="59"/>
      <c r="R89" s="59">
        <v>13</v>
      </c>
    </row>
    <row r="90" spans="1:18" ht="24">
      <c r="A90" s="55">
        <v>37</v>
      </c>
      <c r="B90" s="54" t="s">
        <v>151</v>
      </c>
      <c r="C90" s="56" t="s">
        <v>152</v>
      </c>
      <c r="D90" s="57">
        <v>4123.42</v>
      </c>
      <c r="E90" s="57">
        <v>932.1</v>
      </c>
      <c r="F90" s="57">
        <v>20.98</v>
      </c>
      <c r="G90" s="57">
        <v>3170.34</v>
      </c>
      <c r="H90" s="58">
        <v>24727.599999999999</v>
      </c>
      <c r="I90" s="58">
        <v>10719.13</v>
      </c>
      <c r="J90" s="58">
        <v>110.55</v>
      </c>
      <c r="K90" s="58">
        <v>13897.92</v>
      </c>
      <c r="L90" s="354">
        <v>5.9968666786308447</v>
      </c>
      <c r="M90" s="354">
        <v>11.499978543074777</v>
      </c>
      <c r="N90" s="354">
        <v>5.2693040991420395</v>
      </c>
      <c r="O90" s="354">
        <v>4.3837317133178146</v>
      </c>
      <c r="P90" s="59"/>
      <c r="Q90" s="59"/>
      <c r="R90" s="59">
        <v>13</v>
      </c>
    </row>
    <row r="91" spans="1:18" ht="24">
      <c r="A91" s="60">
        <v>38</v>
      </c>
      <c r="B91" s="61" t="s">
        <v>153</v>
      </c>
      <c r="C91" s="62" t="s">
        <v>154</v>
      </c>
      <c r="D91" s="63">
        <v>1759.96</v>
      </c>
      <c r="E91" s="63">
        <v>205.25</v>
      </c>
      <c r="F91" s="63">
        <v>10.49</v>
      </c>
      <c r="G91" s="63">
        <v>1544.22</v>
      </c>
      <c r="H91" s="64">
        <v>9161.3799999999992</v>
      </c>
      <c r="I91" s="64">
        <v>2360.4</v>
      </c>
      <c r="J91" s="64">
        <v>55.28</v>
      </c>
      <c r="K91" s="64">
        <v>6745.7</v>
      </c>
      <c r="L91" s="355">
        <v>5.2054478510875244</v>
      </c>
      <c r="M91" s="355">
        <v>11.50012180267966</v>
      </c>
      <c r="N91" s="355">
        <v>5.2697807435652999</v>
      </c>
      <c r="O91" s="355">
        <v>4.368354250042092</v>
      </c>
      <c r="P91" s="65"/>
      <c r="Q91" s="65"/>
      <c r="R91" s="65">
        <v>13</v>
      </c>
    </row>
    <row r="92" spans="1:18" ht="12.75">
      <c r="A92" s="360" t="s">
        <v>155</v>
      </c>
      <c r="B92" s="361"/>
      <c r="C92" s="361"/>
      <c r="D92" s="361"/>
      <c r="E92" s="361"/>
      <c r="F92" s="361"/>
      <c r="G92" s="361"/>
      <c r="H92" s="361"/>
      <c r="I92" s="361"/>
      <c r="J92" s="361"/>
      <c r="K92" s="361"/>
      <c r="L92" s="361"/>
      <c r="M92" s="361"/>
      <c r="N92" s="361"/>
      <c r="O92" s="361"/>
      <c r="P92" s="361"/>
      <c r="Q92" s="361"/>
      <c r="R92" s="361"/>
    </row>
    <row r="93" spans="1:18">
      <c r="A93" s="60">
        <v>39</v>
      </c>
      <c r="B93" s="61" t="s">
        <v>156</v>
      </c>
      <c r="C93" s="62" t="s">
        <v>157</v>
      </c>
      <c r="D93" s="63">
        <v>1965.41</v>
      </c>
      <c r="E93" s="63">
        <v>320.99</v>
      </c>
      <c r="F93" s="63">
        <v>6.29</v>
      </c>
      <c r="G93" s="63">
        <v>1638.13</v>
      </c>
      <c r="H93" s="64">
        <v>11855.14</v>
      </c>
      <c r="I93" s="64">
        <v>3691.49</v>
      </c>
      <c r="J93" s="64">
        <v>33.17</v>
      </c>
      <c r="K93" s="64">
        <v>8130.48</v>
      </c>
      <c r="L93" s="355">
        <v>6.0318915646099285</v>
      </c>
      <c r="M93" s="355">
        <v>11.500327112994173</v>
      </c>
      <c r="N93" s="355">
        <v>5.2734499205087442</v>
      </c>
      <c r="O93" s="355">
        <v>4.9632690934174937</v>
      </c>
      <c r="P93" s="65"/>
      <c r="Q93" s="65"/>
      <c r="R93" s="65">
        <v>14</v>
      </c>
    </row>
    <row r="94" spans="1:18" ht="12.75">
      <c r="A94" s="360" t="s">
        <v>158</v>
      </c>
      <c r="B94" s="361"/>
      <c r="C94" s="361"/>
      <c r="D94" s="361"/>
      <c r="E94" s="361"/>
      <c r="F94" s="361"/>
      <c r="G94" s="361"/>
      <c r="H94" s="361"/>
      <c r="I94" s="361"/>
      <c r="J94" s="361"/>
      <c r="K94" s="361"/>
      <c r="L94" s="361"/>
      <c r="M94" s="361"/>
      <c r="N94" s="361"/>
      <c r="O94" s="361"/>
      <c r="P94" s="361"/>
      <c r="Q94" s="361"/>
      <c r="R94" s="361"/>
    </row>
    <row r="95" spans="1:18">
      <c r="A95" s="60">
        <v>40</v>
      </c>
      <c r="B95" s="61" t="s">
        <v>159</v>
      </c>
      <c r="C95" s="62" t="s">
        <v>160</v>
      </c>
      <c r="D95" s="63">
        <v>1736.79</v>
      </c>
      <c r="E95" s="63">
        <v>673.5</v>
      </c>
      <c r="F95" s="63">
        <v>1.05</v>
      </c>
      <c r="G95" s="63">
        <v>1062.24</v>
      </c>
      <c r="H95" s="64">
        <v>16029.64</v>
      </c>
      <c r="I95" s="64">
        <v>7745.6</v>
      </c>
      <c r="J95" s="64">
        <v>5.53</v>
      </c>
      <c r="K95" s="64">
        <v>8278.51</v>
      </c>
      <c r="L95" s="355">
        <v>9.2294635505731843</v>
      </c>
      <c r="M95" s="355">
        <v>11.500519673348181</v>
      </c>
      <c r="N95" s="355">
        <v>5.2666666666666666</v>
      </c>
      <c r="O95" s="355">
        <v>7.7934459255912039</v>
      </c>
      <c r="P95" s="65"/>
      <c r="Q95" s="65"/>
      <c r="R95" s="65">
        <v>15</v>
      </c>
    </row>
    <row r="96" spans="1:18" ht="12.75">
      <c r="A96" s="360" t="s">
        <v>161</v>
      </c>
      <c r="B96" s="361"/>
      <c r="C96" s="361"/>
      <c r="D96" s="361"/>
      <c r="E96" s="361"/>
      <c r="F96" s="361"/>
      <c r="G96" s="361"/>
      <c r="H96" s="361"/>
      <c r="I96" s="361"/>
      <c r="J96" s="361"/>
      <c r="K96" s="361"/>
      <c r="L96" s="361"/>
      <c r="M96" s="361"/>
      <c r="N96" s="361"/>
      <c r="O96" s="361"/>
      <c r="P96" s="361"/>
      <c r="Q96" s="361"/>
      <c r="R96" s="361"/>
    </row>
    <row r="97" spans="1:18" ht="24">
      <c r="A97" s="55">
        <v>41</v>
      </c>
      <c r="B97" s="54" t="s">
        <v>162</v>
      </c>
      <c r="C97" s="56" t="s">
        <v>163</v>
      </c>
      <c r="D97" s="57">
        <v>340.8</v>
      </c>
      <c r="E97" s="57">
        <v>41.4</v>
      </c>
      <c r="F97" s="57">
        <v>1.05</v>
      </c>
      <c r="G97" s="57">
        <v>298.35000000000002</v>
      </c>
      <c r="H97" s="58">
        <v>1731.29</v>
      </c>
      <c r="I97" s="58">
        <v>476.17</v>
      </c>
      <c r="J97" s="58">
        <v>5.53</v>
      </c>
      <c r="K97" s="58">
        <v>1249.5899999999999</v>
      </c>
      <c r="L97" s="354">
        <v>5.0800762910798118</v>
      </c>
      <c r="M97" s="354">
        <v>11.501690821256039</v>
      </c>
      <c r="N97" s="354">
        <v>5.2666666666666666</v>
      </c>
      <c r="O97" s="354">
        <v>4.1883358471593759</v>
      </c>
      <c r="P97" s="59"/>
      <c r="Q97" s="59"/>
      <c r="R97" s="59">
        <v>16</v>
      </c>
    </row>
    <row r="98" spans="1:18" ht="24">
      <c r="A98" s="55">
        <v>42</v>
      </c>
      <c r="B98" s="54" t="s">
        <v>164</v>
      </c>
      <c r="C98" s="56" t="s">
        <v>165</v>
      </c>
      <c r="D98" s="57">
        <v>562.51</v>
      </c>
      <c r="E98" s="57">
        <v>28.61</v>
      </c>
      <c r="F98" s="57">
        <v>1.05</v>
      </c>
      <c r="G98" s="57">
        <v>532.85</v>
      </c>
      <c r="H98" s="58">
        <v>2190.0300000000002</v>
      </c>
      <c r="I98" s="58">
        <v>328.99</v>
      </c>
      <c r="J98" s="58">
        <v>5.53</v>
      </c>
      <c r="K98" s="58">
        <v>1855.51</v>
      </c>
      <c r="L98" s="354">
        <v>3.8933174521341849</v>
      </c>
      <c r="M98" s="354">
        <v>11.499126179657463</v>
      </c>
      <c r="N98" s="354">
        <v>5.2666666666666666</v>
      </c>
      <c r="O98" s="354">
        <v>3.4822370273059957</v>
      </c>
      <c r="P98" s="59"/>
      <c r="Q98" s="59"/>
      <c r="R98" s="59">
        <v>16</v>
      </c>
    </row>
    <row r="99" spans="1:18" ht="24">
      <c r="A99" s="55">
        <v>43</v>
      </c>
      <c r="B99" s="54" t="s">
        <v>166</v>
      </c>
      <c r="C99" s="56" t="s">
        <v>167</v>
      </c>
      <c r="D99" s="57">
        <v>2783.1</v>
      </c>
      <c r="E99" s="57">
        <v>394.13</v>
      </c>
      <c r="F99" s="57">
        <v>10.49</v>
      </c>
      <c r="G99" s="57">
        <v>2378.48</v>
      </c>
      <c r="H99" s="58">
        <v>18254.490000000002</v>
      </c>
      <c r="I99" s="58">
        <v>4532.47</v>
      </c>
      <c r="J99" s="58">
        <v>55.28</v>
      </c>
      <c r="K99" s="58">
        <v>13666.74</v>
      </c>
      <c r="L99" s="354">
        <v>6.5590492616147467</v>
      </c>
      <c r="M99" s="354">
        <v>11.499936569152311</v>
      </c>
      <c r="N99" s="354">
        <v>5.2697807435652999</v>
      </c>
      <c r="O99" s="354">
        <v>5.7459974437455852</v>
      </c>
      <c r="P99" s="59"/>
      <c r="Q99" s="59"/>
      <c r="R99" s="59">
        <v>16</v>
      </c>
    </row>
    <row r="100" spans="1:18">
      <c r="A100" s="70"/>
      <c r="B100" s="67"/>
      <c r="C100" s="71"/>
      <c r="D100" s="72"/>
      <c r="E100" s="72"/>
      <c r="F100" s="72"/>
      <c r="G100" s="72"/>
      <c r="H100" s="73"/>
      <c r="I100" s="73"/>
      <c r="J100" s="73"/>
      <c r="K100" s="73"/>
      <c r="L100" s="354"/>
      <c r="M100" s="354"/>
      <c r="N100" s="354"/>
      <c r="O100" s="354"/>
    </row>
    <row r="101" spans="1:18">
      <c r="A101" s="74"/>
      <c r="B101" s="52"/>
      <c r="C101" s="74"/>
      <c r="D101" s="74"/>
      <c r="E101" s="74"/>
      <c r="F101" s="74"/>
      <c r="G101" s="74"/>
      <c r="H101" s="53"/>
      <c r="I101" s="53"/>
      <c r="J101" s="53"/>
      <c r="K101" s="53"/>
      <c r="L101" s="356"/>
      <c r="M101" s="356"/>
      <c r="N101" s="356"/>
      <c r="O101" s="356"/>
    </row>
    <row r="102" spans="1:18" ht="12.75">
      <c r="A102" s="361" t="s">
        <v>63</v>
      </c>
      <c r="B102" s="361"/>
      <c r="C102" s="361"/>
      <c r="D102" s="68">
        <v>261116.22</v>
      </c>
      <c r="E102" s="68">
        <v>55037.83</v>
      </c>
      <c r="F102" s="68">
        <v>20913.669999999998</v>
      </c>
      <c r="G102" s="68">
        <v>185164.72</v>
      </c>
      <c r="H102" s="69">
        <v>1714732.55</v>
      </c>
      <c r="I102" s="69">
        <v>632944.38</v>
      </c>
      <c r="J102" s="69">
        <v>112597.84</v>
      </c>
      <c r="K102" s="69">
        <v>969190.33</v>
      </c>
      <c r="L102" s="357">
        <v>6.566932341468485</v>
      </c>
      <c r="M102" s="357">
        <v>11.500169610611465</v>
      </c>
      <c r="N102" s="357">
        <v>5.3839350051903851</v>
      </c>
      <c r="O102" s="357">
        <v>5.2342062245982923</v>
      </c>
    </row>
    <row r="103" spans="1:18">
      <c r="A103" s="74"/>
      <c r="B103" s="52"/>
      <c r="C103" s="74"/>
      <c r="D103" s="74"/>
      <c r="E103" s="74"/>
      <c r="F103" s="74"/>
      <c r="G103" s="74"/>
      <c r="H103" s="53"/>
      <c r="I103" s="53"/>
      <c r="J103" s="53"/>
      <c r="K103" s="53"/>
      <c r="L103" s="356"/>
      <c r="M103" s="356"/>
      <c r="N103" s="356"/>
      <c r="O103" s="356"/>
    </row>
    <row r="104" spans="1:18" ht="21" customHeight="1">
      <c r="A104" s="374" t="s">
        <v>168</v>
      </c>
      <c r="B104" s="375"/>
      <c r="C104" s="375"/>
      <c r="D104" s="375"/>
      <c r="E104" s="375"/>
      <c r="F104" s="375"/>
      <c r="G104" s="375"/>
      <c r="H104" s="375"/>
      <c r="I104" s="375"/>
      <c r="J104" s="375"/>
      <c r="K104" s="375"/>
      <c r="L104" s="375"/>
      <c r="M104" s="375"/>
      <c r="N104" s="375"/>
      <c r="O104" s="375"/>
    </row>
    <row r="105" spans="1:18" ht="12.75">
      <c r="A105" s="360" t="s">
        <v>169</v>
      </c>
      <c r="B105" s="361"/>
      <c r="C105" s="361"/>
      <c r="D105" s="361"/>
      <c r="E105" s="361"/>
      <c r="F105" s="361"/>
      <c r="G105" s="361"/>
      <c r="H105" s="361"/>
      <c r="I105" s="361"/>
      <c r="J105" s="361"/>
      <c r="K105" s="361"/>
      <c r="L105" s="361"/>
      <c r="M105" s="361"/>
      <c r="N105" s="361"/>
      <c r="O105" s="361"/>
      <c r="P105" s="361"/>
      <c r="Q105" s="361"/>
      <c r="R105" s="361"/>
    </row>
    <row r="106" spans="1:18" ht="24">
      <c r="A106" s="80">
        <v>1</v>
      </c>
      <c r="B106" s="77" t="s">
        <v>170</v>
      </c>
      <c r="C106" s="81" t="s">
        <v>171</v>
      </c>
      <c r="D106" s="82">
        <v>167.45</v>
      </c>
      <c r="E106" s="82">
        <v>111.07</v>
      </c>
      <c r="F106" s="82">
        <v>56.38</v>
      </c>
      <c r="G106" s="82"/>
      <c r="H106" s="83">
        <v>1642.43</v>
      </c>
      <c r="I106" s="83">
        <v>1277.3599999999999</v>
      </c>
      <c r="J106" s="83">
        <v>365.07</v>
      </c>
      <c r="K106" s="83"/>
      <c r="L106" s="354">
        <v>9.8084801433263671</v>
      </c>
      <c r="M106" s="354">
        <v>11.50049518321779</v>
      </c>
      <c r="N106" s="354">
        <v>6.4751684994678964</v>
      </c>
      <c r="O106" s="354" t="s">
        <v>138</v>
      </c>
      <c r="P106" s="84"/>
      <c r="Q106" s="84"/>
      <c r="R106" s="84">
        <v>1</v>
      </c>
    </row>
    <row r="107" spans="1:18" ht="24">
      <c r="A107" s="80">
        <v>2</v>
      </c>
      <c r="B107" s="77" t="s">
        <v>172</v>
      </c>
      <c r="C107" s="81" t="s">
        <v>173</v>
      </c>
      <c r="D107" s="82">
        <v>652.52</v>
      </c>
      <c r="E107" s="82">
        <v>375.65</v>
      </c>
      <c r="F107" s="82">
        <v>276.87</v>
      </c>
      <c r="G107" s="82"/>
      <c r="H107" s="83">
        <v>6113.04</v>
      </c>
      <c r="I107" s="83">
        <v>4320.16</v>
      </c>
      <c r="J107" s="83">
        <v>1792.88</v>
      </c>
      <c r="K107" s="83"/>
      <c r="L107" s="354">
        <v>9.3683565254704835</v>
      </c>
      <c r="M107" s="354">
        <v>11.500492479701851</v>
      </c>
      <c r="N107" s="354">
        <v>6.4755300321450502</v>
      </c>
      <c r="O107" s="354" t="s">
        <v>138</v>
      </c>
      <c r="P107" s="84"/>
      <c r="Q107" s="84"/>
      <c r="R107" s="84">
        <v>1</v>
      </c>
    </row>
    <row r="108" spans="1:18" ht="24">
      <c r="A108" s="80">
        <v>3</v>
      </c>
      <c r="B108" s="77" t="s">
        <v>174</v>
      </c>
      <c r="C108" s="81" t="s">
        <v>175</v>
      </c>
      <c r="D108" s="82">
        <v>858.39</v>
      </c>
      <c r="E108" s="82">
        <v>481.3</v>
      </c>
      <c r="F108" s="82">
        <v>377.09</v>
      </c>
      <c r="G108" s="82"/>
      <c r="H108" s="83">
        <v>7976.79</v>
      </c>
      <c r="I108" s="83">
        <v>5534.9</v>
      </c>
      <c r="J108" s="83">
        <v>2441.89</v>
      </c>
      <c r="K108" s="83"/>
      <c r="L108" s="354">
        <v>9.2927340719253486</v>
      </c>
      <c r="M108" s="354">
        <v>11.499896114689381</v>
      </c>
      <c r="N108" s="354">
        <v>6.4756159007133576</v>
      </c>
      <c r="O108" s="354" t="s">
        <v>138</v>
      </c>
      <c r="P108" s="84"/>
      <c r="Q108" s="84"/>
      <c r="R108" s="84">
        <v>1</v>
      </c>
    </row>
    <row r="109" spans="1:18" ht="24">
      <c r="A109" s="80">
        <v>4</v>
      </c>
      <c r="B109" s="77" t="s">
        <v>176</v>
      </c>
      <c r="C109" s="81" t="s">
        <v>177</v>
      </c>
      <c r="D109" s="82">
        <v>814.21</v>
      </c>
      <c r="E109" s="82">
        <v>454.66</v>
      </c>
      <c r="F109" s="82">
        <v>359.55</v>
      </c>
      <c r="G109" s="82"/>
      <c r="H109" s="83">
        <v>7556.86</v>
      </c>
      <c r="I109" s="83">
        <v>5228.54</v>
      </c>
      <c r="J109" s="83">
        <v>2328.3200000000002</v>
      </c>
      <c r="K109" s="83"/>
      <c r="L109" s="354">
        <v>9.2812173763525365</v>
      </c>
      <c r="M109" s="354">
        <v>11.499890027713016</v>
      </c>
      <c r="N109" s="354">
        <v>6.4756501182033102</v>
      </c>
      <c r="O109" s="354" t="s">
        <v>138</v>
      </c>
      <c r="P109" s="84"/>
      <c r="Q109" s="84"/>
      <c r="R109" s="84">
        <v>1</v>
      </c>
    </row>
    <row r="110" spans="1:18" ht="24">
      <c r="A110" s="80">
        <v>5</v>
      </c>
      <c r="B110" s="77" t="s">
        <v>178</v>
      </c>
      <c r="C110" s="81" t="s">
        <v>179</v>
      </c>
      <c r="D110" s="82">
        <v>1270.75</v>
      </c>
      <c r="E110" s="82">
        <v>766.65</v>
      </c>
      <c r="F110" s="82">
        <v>504.1</v>
      </c>
      <c r="G110" s="82"/>
      <c r="H110" s="83">
        <v>12070.17</v>
      </c>
      <c r="I110" s="83">
        <v>8816.8700000000008</v>
      </c>
      <c r="J110" s="83">
        <v>3253.3</v>
      </c>
      <c r="K110" s="83"/>
      <c r="L110" s="354">
        <v>9.4984615384615392</v>
      </c>
      <c r="M110" s="354">
        <v>11.500515228591928</v>
      </c>
      <c r="N110" s="354">
        <v>6.453679825431462</v>
      </c>
      <c r="O110" s="354" t="s">
        <v>138</v>
      </c>
      <c r="P110" s="84"/>
      <c r="Q110" s="84"/>
      <c r="R110" s="84">
        <v>1</v>
      </c>
    </row>
    <row r="111" spans="1:18" ht="24">
      <c r="A111" s="80">
        <v>6</v>
      </c>
      <c r="B111" s="77" t="s">
        <v>180</v>
      </c>
      <c r="C111" s="81" t="s">
        <v>181</v>
      </c>
      <c r="D111" s="82">
        <v>1712.27</v>
      </c>
      <c r="E111" s="82">
        <v>919.25</v>
      </c>
      <c r="F111" s="82">
        <v>793.02</v>
      </c>
      <c r="G111" s="82"/>
      <c r="H111" s="83">
        <v>15707.21</v>
      </c>
      <c r="I111" s="83">
        <v>10571.93</v>
      </c>
      <c r="J111" s="83">
        <v>5135.28</v>
      </c>
      <c r="K111" s="83"/>
      <c r="L111" s="354">
        <v>9.1733254685300789</v>
      </c>
      <c r="M111" s="354">
        <v>11.50060375305956</v>
      </c>
      <c r="N111" s="354">
        <v>6.4755996065672994</v>
      </c>
      <c r="O111" s="354" t="s">
        <v>138</v>
      </c>
      <c r="P111" s="84"/>
      <c r="Q111" s="84"/>
      <c r="R111" s="84">
        <v>1</v>
      </c>
    </row>
    <row r="112" spans="1:18" ht="24">
      <c r="A112" s="80">
        <v>7</v>
      </c>
      <c r="B112" s="77" t="s">
        <v>182</v>
      </c>
      <c r="C112" s="81" t="s">
        <v>183</v>
      </c>
      <c r="D112" s="82">
        <v>2098.35</v>
      </c>
      <c r="E112" s="82">
        <v>1161.26</v>
      </c>
      <c r="F112" s="82">
        <v>937.09</v>
      </c>
      <c r="G112" s="82"/>
      <c r="H112" s="83">
        <v>19423.330000000002</v>
      </c>
      <c r="I112" s="83">
        <v>13355.11</v>
      </c>
      <c r="J112" s="83">
        <v>6068.22</v>
      </c>
      <c r="K112" s="83"/>
      <c r="L112" s="354">
        <v>9.2564777086758649</v>
      </c>
      <c r="M112" s="354">
        <v>11.500533902829686</v>
      </c>
      <c r="N112" s="354">
        <v>6.4755999957314669</v>
      </c>
      <c r="O112" s="354" t="s">
        <v>138</v>
      </c>
      <c r="P112" s="84"/>
      <c r="Q112" s="84"/>
      <c r="R112" s="84">
        <v>1</v>
      </c>
    </row>
    <row r="113" spans="1:18" ht="24">
      <c r="A113" s="80">
        <v>8</v>
      </c>
      <c r="B113" s="77" t="s">
        <v>184</v>
      </c>
      <c r="C113" s="81" t="s">
        <v>185</v>
      </c>
      <c r="D113" s="82">
        <v>1380.04</v>
      </c>
      <c r="E113" s="82">
        <v>832.57</v>
      </c>
      <c r="F113" s="82">
        <v>547.47</v>
      </c>
      <c r="G113" s="82"/>
      <c r="H113" s="83">
        <v>13120.18</v>
      </c>
      <c r="I113" s="83">
        <v>9574.9699999999993</v>
      </c>
      <c r="J113" s="83">
        <v>3545.21</v>
      </c>
      <c r="K113" s="83"/>
      <c r="L113" s="354">
        <v>9.5071012434422197</v>
      </c>
      <c r="M113" s="354">
        <v>11.500498456586232</v>
      </c>
      <c r="N113" s="354">
        <v>6.4756242351179054</v>
      </c>
      <c r="O113" s="354" t="s">
        <v>138</v>
      </c>
      <c r="P113" s="84"/>
      <c r="Q113" s="84"/>
      <c r="R113" s="84">
        <v>1</v>
      </c>
    </row>
    <row r="114" spans="1:18" ht="24">
      <c r="A114" s="85">
        <v>9</v>
      </c>
      <c r="B114" s="86" t="s">
        <v>186</v>
      </c>
      <c r="C114" s="87" t="s">
        <v>187</v>
      </c>
      <c r="D114" s="88">
        <v>1916.22</v>
      </c>
      <c r="E114" s="88">
        <v>1227.18</v>
      </c>
      <c r="F114" s="88">
        <v>689.04</v>
      </c>
      <c r="G114" s="88"/>
      <c r="H114" s="89">
        <v>18575.150000000001</v>
      </c>
      <c r="I114" s="89">
        <v>14113.22</v>
      </c>
      <c r="J114" s="89">
        <v>4461.93</v>
      </c>
      <c r="K114" s="89"/>
      <c r="L114" s="355">
        <v>9.6936416486624708</v>
      </c>
      <c r="M114" s="355">
        <v>11.500529669649113</v>
      </c>
      <c r="N114" s="355">
        <v>6.4755747126436791</v>
      </c>
      <c r="O114" s="355" t="s">
        <v>138</v>
      </c>
      <c r="P114" s="90"/>
      <c r="Q114" s="90"/>
      <c r="R114" s="90">
        <v>1</v>
      </c>
    </row>
    <row r="115" spans="1:18" ht="12.75">
      <c r="A115" s="360" t="s">
        <v>188</v>
      </c>
      <c r="B115" s="361"/>
      <c r="C115" s="361"/>
      <c r="D115" s="361"/>
      <c r="E115" s="361"/>
      <c r="F115" s="361"/>
      <c r="G115" s="361"/>
      <c r="H115" s="361"/>
      <c r="I115" s="361"/>
      <c r="J115" s="361"/>
      <c r="K115" s="361"/>
      <c r="L115" s="361"/>
      <c r="M115" s="361"/>
      <c r="N115" s="361"/>
      <c r="O115" s="361"/>
      <c r="P115" s="361"/>
      <c r="Q115" s="361"/>
      <c r="R115" s="361"/>
    </row>
    <row r="116" spans="1:18" ht="36">
      <c r="A116" s="80">
        <v>10</v>
      </c>
      <c r="B116" s="77" t="s">
        <v>189</v>
      </c>
      <c r="C116" s="81" t="s">
        <v>190</v>
      </c>
      <c r="D116" s="82">
        <v>117.66</v>
      </c>
      <c r="E116" s="82">
        <v>100.65</v>
      </c>
      <c r="F116" s="82">
        <v>10.19</v>
      </c>
      <c r="G116" s="82">
        <v>6.82</v>
      </c>
      <c r="H116" s="83">
        <v>1243.7</v>
      </c>
      <c r="I116" s="83">
        <v>1157.55</v>
      </c>
      <c r="J116" s="83">
        <v>58.02</v>
      </c>
      <c r="K116" s="83">
        <v>28.13</v>
      </c>
      <c r="L116" s="354">
        <v>10.570287268400477</v>
      </c>
      <c r="M116" s="354">
        <v>11.500745156482861</v>
      </c>
      <c r="N116" s="354">
        <v>5.693817468105987</v>
      </c>
      <c r="O116" s="354">
        <v>4.1246334310850434</v>
      </c>
      <c r="P116" s="84"/>
      <c r="Q116" s="84"/>
      <c r="R116" s="84">
        <v>2</v>
      </c>
    </row>
    <row r="117" spans="1:18" ht="36">
      <c r="A117" s="80">
        <v>11</v>
      </c>
      <c r="B117" s="77" t="s">
        <v>191</v>
      </c>
      <c r="C117" s="81" t="s">
        <v>192</v>
      </c>
      <c r="D117" s="82">
        <v>116.84</v>
      </c>
      <c r="E117" s="82">
        <v>100.54</v>
      </c>
      <c r="F117" s="82">
        <v>9.48</v>
      </c>
      <c r="G117" s="82">
        <v>6.82</v>
      </c>
      <c r="H117" s="83">
        <v>1238.24</v>
      </c>
      <c r="I117" s="83">
        <v>1156.23</v>
      </c>
      <c r="J117" s="83">
        <v>53.88</v>
      </c>
      <c r="K117" s="83">
        <v>28.13</v>
      </c>
      <c r="L117" s="354">
        <v>10.597740499828825</v>
      </c>
      <c r="M117" s="354">
        <v>11.500198925800676</v>
      </c>
      <c r="N117" s="354">
        <v>5.6835443037974684</v>
      </c>
      <c r="O117" s="354">
        <v>4.1246334310850434</v>
      </c>
      <c r="P117" s="84"/>
      <c r="Q117" s="84"/>
      <c r="R117" s="84">
        <v>2</v>
      </c>
    </row>
    <row r="118" spans="1:18" ht="36">
      <c r="A118" s="85">
        <v>12</v>
      </c>
      <c r="B118" s="86" t="s">
        <v>193</v>
      </c>
      <c r="C118" s="87" t="s">
        <v>194</v>
      </c>
      <c r="D118" s="88">
        <v>46.15</v>
      </c>
      <c r="E118" s="88">
        <v>33.64</v>
      </c>
      <c r="F118" s="88">
        <v>5.69</v>
      </c>
      <c r="G118" s="88">
        <v>6.82</v>
      </c>
      <c r="H118" s="89">
        <v>447.22</v>
      </c>
      <c r="I118" s="89">
        <v>386.9</v>
      </c>
      <c r="J118" s="89">
        <v>32.19</v>
      </c>
      <c r="K118" s="89">
        <v>28.13</v>
      </c>
      <c r="L118" s="355">
        <v>9.690574214517877</v>
      </c>
      <c r="M118" s="355">
        <v>11.501189060642092</v>
      </c>
      <c r="N118" s="355">
        <v>5.6572934973637956</v>
      </c>
      <c r="O118" s="355">
        <v>4.1246334310850434</v>
      </c>
      <c r="P118" s="90"/>
      <c r="Q118" s="90"/>
      <c r="R118" s="90">
        <v>2</v>
      </c>
    </row>
    <row r="119" spans="1:18" ht="12.75">
      <c r="A119" s="360" t="s">
        <v>195</v>
      </c>
      <c r="B119" s="361"/>
      <c r="C119" s="361"/>
      <c r="D119" s="361"/>
      <c r="E119" s="361"/>
      <c r="F119" s="361"/>
      <c r="G119" s="361"/>
      <c r="H119" s="361"/>
      <c r="I119" s="361"/>
      <c r="J119" s="361"/>
      <c r="K119" s="361"/>
      <c r="L119" s="361"/>
      <c r="M119" s="361"/>
      <c r="N119" s="361"/>
      <c r="O119" s="361"/>
      <c r="P119" s="361"/>
      <c r="Q119" s="361"/>
      <c r="R119" s="361"/>
    </row>
    <row r="120" spans="1:18" ht="36">
      <c r="A120" s="80">
        <v>13</v>
      </c>
      <c r="B120" s="77" t="s">
        <v>196</v>
      </c>
      <c r="C120" s="81" t="s">
        <v>197</v>
      </c>
      <c r="D120" s="82">
        <v>2970.69</v>
      </c>
      <c r="E120" s="82">
        <v>1174.02</v>
      </c>
      <c r="F120" s="82">
        <v>131.15</v>
      </c>
      <c r="G120" s="82">
        <v>1665.52</v>
      </c>
      <c r="H120" s="83">
        <v>22118.78</v>
      </c>
      <c r="I120" s="83">
        <v>13501.21</v>
      </c>
      <c r="J120" s="83">
        <v>693.7</v>
      </c>
      <c r="K120" s="83">
        <v>7923.87</v>
      </c>
      <c r="L120" s="354">
        <v>7.4456708710770894</v>
      </c>
      <c r="M120" s="354">
        <v>11.499982964515084</v>
      </c>
      <c r="N120" s="354">
        <v>5.2893633244376668</v>
      </c>
      <c r="O120" s="354">
        <v>4.7575952255151543</v>
      </c>
      <c r="P120" s="84"/>
      <c r="Q120" s="84"/>
      <c r="R120" s="84">
        <v>3</v>
      </c>
    </row>
    <row r="121" spans="1:18" ht="36">
      <c r="A121" s="80">
        <v>14</v>
      </c>
      <c r="B121" s="77" t="s">
        <v>198</v>
      </c>
      <c r="C121" s="81" t="s">
        <v>199</v>
      </c>
      <c r="D121" s="82">
        <v>4667.49</v>
      </c>
      <c r="E121" s="82">
        <v>1052.06</v>
      </c>
      <c r="F121" s="82">
        <v>81.13</v>
      </c>
      <c r="G121" s="82">
        <v>3534.3</v>
      </c>
      <c r="H121" s="83">
        <v>26594.52</v>
      </c>
      <c r="I121" s="83">
        <v>12098.74</v>
      </c>
      <c r="J121" s="83">
        <v>428.39</v>
      </c>
      <c r="K121" s="83">
        <v>14067.39</v>
      </c>
      <c r="L121" s="354">
        <v>5.6978204559624128</v>
      </c>
      <c r="M121" s="354">
        <v>11.500047525806513</v>
      </c>
      <c r="N121" s="354">
        <v>5.2802908911623323</v>
      </c>
      <c r="O121" s="354">
        <v>3.9802478567184445</v>
      </c>
      <c r="P121" s="84"/>
      <c r="Q121" s="84"/>
      <c r="R121" s="84">
        <v>3</v>
      </c>
    </row>
    <row r="122" spans="1:18" ht="36">
      <c r="A122" s="80">
        <v>15</v>
      </c>
      <c r="B122" s="77" t="s">
        <v>200</v>
      </c>
      <c r="C122" s="81" t="s">
        <v>201</v>
      </c>
      <c r="D122" s="82">
        <v>1309.92</v>
      </c>
      <c r="E122" s="82">
        <v>494.49</v>
      </c>
      <c r="F122" s="82">
        <v>109.65</v>
      </c>
      <c r="G122" s="82">
        <v>705.78</v>
      </c>
      <c r="H122" s="83">
        <v>9427.8799999999992</v>
      </c>
      <c r="I122" s="83">
        <v>5686.6</v>
      </c>
      <c r="J122" s="83">
        <v>579.39</v>
      </c>
      <c r="K122" s="83">
        <v>3161.89</v>
      </c>
      <c r="L122" s="354">
        <v>7.197294491266641</v>
      </c>
      <c r="M122" s="354">
        <v>11.49992922000445</v>
      </c>
      <c r="N122" s="354">
        <v>5.2839945280437757</v>
      </c>
      <c r="O122" s="354">
        <v>4.4799937657627025</v>
      </c>
      <c r="P122" s="84"/>
      <c r="Q122" s="84"/>
      <c r="R122" s="84">
        <v>3</v>
      </c>
    </row>
    <row r="123" spans="1:18" ht="48">
      <c r="A123" s="85">
        <v>16</v>
      </c>
      <c r="B123" s="86" t="s">
        <v>202</v>
      </c>
      <c r="C123" s="87" t="s">
        <v>203</v>
      </c>
      <c r="D123" s="88">
        <v>2295.31</v>
      </c>
      <c r="E123" s="88">
        <v>313.63</v>
      </c>
      <c r="F123" s="88">
        <v>50.72</v>
      </c>
      <c r="G123" s="88">
        <v>1930.96</v>
      </c>
      <c r="H123" s="89">
        <v>11502.77</v>
      </c>
      <c r="I123" s="89">
        <v>3606.7</v>
      </c>
      <c r="J123" s="89">
        <v>268.33</v>
      </c>
      <c r="K123" s="89">
        <v>7627.74</v>
      </c>
      <c r="L123" s="355">
        <v>5.011423293585616</v>
      </c>
      <c r="M123" s="355">
        <v>11.499856518827919</v>
      </c>
      <c r="N123" s="355">
        <v>5.2904179810725553</v>
      </c>
      <c r="O123" s="355">
        <v>3.9502320089489165</v>
      </c>
      <c r="P123" s="90"/>
      <c r="Q123" s="90"/>
      <c r="R123" s="90">
        <v>3</v>
      </c>
    </row>
    <row r="124" spans="1:18" ht="12.75">
      <c r="A124" s="360" t="s">
        <v>204</v>
      </c>
      <c r="B124" s="361"/>
      <c r="C124" s="361"/>
      <c r="D124" s="361"/>
      <c r="E124" s="361"/>
      <c r="F124" s="361"/>
      <c r="G124" s="361"/>
      <c r="H124" s="361"/>
      <c r="I124" s="361"/>
      <c r="J124" s="361"/>
      <c r="K124" s="361"/>
      <c r="L124" s="361"/>
      <c r="M124" s="361"/>
      <c r="N124" s="361"/>
      <c r="O124" s="361"/>
      <c r="P124" s="361"/>
      <c r="Q124" s="361"/>
      <c r="R124" s="361"/>
    </row>
    <row r="125" spans="1:18" ht="24">
      <c r="A125" s="80">
        <v>17</v>
      </c>
      <c r="B125" s="77" t="s">
        <v>205</v>
      </c>
      <c r="C125" s="81" t="s">
        <v>206</v>
      </c>
      <c r="D125" s="82">
        <v>6611.63</v>
      </c>
      <c r="E125" s="82">
        <v>4172.8100000000004</v>
      </c>
      <c r="F125" s="82">
        <v>131.13</v>
      </c>
      <c r="G125" s="82">
        <v>2307.69</v>
      </c>
      <c r="H125" s="83">
        <v>59309.66</v>
      </c>
      <c r="I125" s="83">
        <v>47989.31</v>
      </c>
      <c r="J125" s="83">
        <v>690.95</v>
      </c>
      <c r="K125" s="83">
        <v>10629.4</v>
      </c>
      <c r="L125" s="354">
        <v>8.9705050040610264</v>
      </c>
      <c r="M125" s="354">
        <v>11.500478095096588</v>
      </c>
      <c r="N125" s="354">
        <v>5.2691985053000847</v>
      </c>
      <c r="O125" s="354">
        <v>4.6060779394112723</v>
      </c>
      <c r="P125" s="84"/>
      <c r="Q125" s="84"/>
      <c r="R125" s="84">
        <v>4</v>
      </c>
    </row>
    <row r="126" spans="1:18" ht="24">
      <c r="A126" s="80">
        <v>18</v>
      </c>
      <c r="B126" s="77" t="s">
        <v>207</v>
      </c>
      <c r="C126" s="81" t="s">
        <v>208</v>
      </c>
      <c r="D126" s="82">
        <v>9426.9699999999993</v>
      </c>
      <c r="E126" s="82">
        <v>4264.5200000000004</v>
      </c>
      <c r="F126" s="82">
        <v>94.41</v>
      </c>
      <c r="G126" s="82">
        <v>5068.04</v>
      </c>
      <c r="H126" s="83">
        <v>69403.77</v>
      </c>
      <c r="I126" s="83">
        <v>49044.02</v>
      </c>
      <c r="J126" s="83">
        <v>497.48</v>
      </c>
      <c r="K126" s="83">
        <v>19862.27</v>
      </c>
      <c r="L126" s="354">
        <v>7.3622563771816401</v>
      </c>
      <c r="M126" s="354">
        <v>11.500478365677729</v>
      </c>
      <c r="N126" s="354">
        <v>5.2693570596335135</v>
      </c>
      <c r="O126" s="354">
        <v>3.9191225799322815</v>
      </c>
      <c r="P126" s="84"/>
      <c r="Q126" s="84"/>
      <c r="R126" s="84">
        <v>4</v>
      </c>
    </row>
    <row r="127" spans="1:18" ht="36">
      <c r="A127" s="80">
        <v>19</v>
      </c>
      <c r="B127" s="77" t="s">
        <v>209</v>
      </c>
      <c r="C127" s="81" t="s">
        <v>210</v>
      </c>
      <c r="D127" s="82">
        <v>5379.51</v>
      </c>
      <c r="E127" s="82">
        <v>3639.87</v>
      </c>
      <c r="F127" s="82">
        <v>87.07</v>
      </c>
      <c r="G127" s="82">
        <v>1652.57</v>
      </c>
      <c r="H127" s="83">
        <v>49852.29</v>
      </c>
      <c r="I127" s="83">
        <v>41860.269999999997</v>
      </c>
      <c r="J127" s="83">
        <v>458.79</v>
      </c>
      <c r="K127" s="83">
        <v>7533.23</v>
      </c>
      <c r="L127" s="354">
        <v>9.26706893378765</v>
      </c>
      <c r="M127" s="354">
        <v>11.500484907428012</v>
      </c>
      <c r="N127" s="354">
        <v>5.2692086826691176</v>
      </c>
      <c r="O127" s="354">
        <v>4.5584937400533709</v>
      </c>
      <c r="P127" s="84"/>
      <c r="Q127" s="84"/>
      <c r="R127" s="84">
        <v>4</v>
      </c>
    </row>
    <row r="128" spans="1:18" ht="36">
      <c r="A128" s="85">
        <v>20</v>
      </c>
      <c r="B128" s="86" t="s">
        <v>211</v>
      </c>
      <c r="C128" s="87" t="s">
        <v>212</v>
      </c>
      <c r="D128" s="88">
        <v>7080.59</v>
      </c>
      <c r="E128" s="88">
        <v>3582.8</v>
      </c>
      <c r="F128" s="88">
        <v>60.84</v>
      </c>
      <c r="G128" s="88">
        <v>3436.95</v>
      </c>
      <c r="H128" s="89">
        <v>54889.55</v>
      </c>
      <c r="I128" s="89">
        <v>41204</v>
      </c>
      <c r="J128" s="89">
        <v>320.60000000000002</v>
      </c>
      <c r="K128" s="89">
        <v>13364.95</v>
      </c>
      <c r="L128" s="355">
        <v>7.7521152898275432</v>
      </c>
      <c r="M128" s="355">
        <v>11.500502400357261</v>
      </c>
      <c r="N128" s="355">
        <v>5.2695595003287314</v>
      </c>
      <c r="O128" s="355">
        <v>3.8886076317665377</v>
      </c>
      <c r="P128" s="90"/>
      <c r="Q128" s="90"/>
      <c r="R128" s="90">
        <v>4</v>
      </c>
    </row>
    <row r="129" spans="1:18" ht="12.75">
      <c r="A129" s="360" t="s">
        <v>213</v>
      </c>
      <c r="B129" s="361"/>
      <c r="C129" s="361"/>
      <c r="D129" s="361"/>
      <c r="E129" s="361"/>
      <c r="F129" s="361"/>
      <c r="G129" s="361"/>
      <c r="H129" s="361"/>
      <c r="I129" s="361"/>
      <c r="J129" s="361"/>
      <c r="K129" s="361"/>
      <c r="L129" s="361"/>
      <c r="M129" s="361"/>
      <c r="N129" s="361"/>
      <c r="O129" s="361"/>
      <c r="P129" s="361"/>
      <c r="Q129" s="361"/>
      <c r="R129" s="361"/>
    </row>
    <row r="130" spans="1:18">
      <c r="A130" s="85">
        <v>21</v>
      </c>
      <c r="B130" s="86" t="s">
        <v>214</v>
      </c>
      <c r="C130" s="87" t="s">
        <v>215</v>
      </c>
      <c r="D130" s="88">
        <v>4484.6000000000004</v>
      </c>
      <c r="E130" s="88">
        <v>1397.25</v>
      </c>
      <c r="F130" s="88">
        <v>744.91</v>
      </c>
      <c r="G130" s="88">
        <v>2342.44</v>
      </c>
      <c r="H130" s="89">
        <v>38465.019999999997</v>
      </c>
      <c r="I130" s="89">
        <v>16068.43</v>
      </c>
      <c r="J130" s="89">
        <v>4763.53</v>
      </c>
      <c r="K130" s="89">
        <v>17633.060000000001</v>
      </c>
      <c r="L130" s="355">
        <v>8.577135084511438</v>
      </c>
      <c r="M130" s="355">
        <v>11.500039363034531</v>
      </c>
      <c r="N130" s="355">
        <v>6.39477252285511</v>
      </c>
      <c r="O130" s="355">
        <v>7.5276463858199145</v>
      </c>
      <c r="P130" s="90"/>
      <c r="Q130" s="90"/>
      <c r="R130" s="90">
        <v>5</v>
      </c>
    </row>
    <row r="131" spans="1:18" ht="12.75">
      <c r="A131" s="360" t="s">
        <v>216</v>
      </c>
      <c r="B131" s="361"/>
      <c r="C131" s="361"/>
      <c r="D131" s="361"/>
      <c r="E131" s="361"/>
      <c r="F131" s="361"/>
      <c r="G131" s="361"/>
      <c r="H131" s="361"/>
      <c r="I131" s="361"/>
      <c r="J131" s="361"/>
      <c r="K131" s="361"/>
      <c r="L131" s="361"/>
      <c r="M131" s="361"/>
      <c r="N131" s="361"/>
      <c r="O131" s="361"/>
      <c r="P131" s="361"/>
      <c r="Q131" s="361"/>
      <c r="R131" s="361"/>
    </row>
    <row r="132" spans="1:18" ht="24">
      <c r="A132" s="85">
        <v>22</v>
      </c>
      <c r="B132" s="86" t="s">
        <v>217</v>
      </c>
      <c r="C132" s="87" t="s">
        <v>218</v>
      </c>
      <c r="D132" s="88">
        <v>890.91</v>
      </c>
      <c r="E132" s="88">
        <v>332.73</v>
      </c>
      <c r="F132" s="88">
        <v>18.88</v>
      </c>
      <c r="G132" s="88">
        <v>539.29999999999995</v>
      </c>
      <c r="H132" s="89">
        <v>6105.09</v>
      </c>
      <c r="I132" s="89">
        <v>3826.53</v>
      </c>
      <c r="J132" s="89">
        <v>99.5</v>
      </c>
      <c r="K132" s="89">
        <v>2179.06</v>
      </c>
      <c r="L132" s="355">
        <v>6.8526450483213797</v>
      </c>
      <c r="M132" s="355">
        <v>11.500405734379227</v>
      </c>
      <c r="N132" s="355">
        <v>5.2701271186440684</v>
      </c>
      <c r="O132" s="355">
        <v>4.0405340255887268</v>
      </c>
      <c r="P132" s="90"/>
      <c r="Q132" s="90"/>
      <c r="R132" s="90">
        <v>6</v>
      </c>
    </row>
    <row r="133" spans="1:18" ht="12.75">
      <c r="A133" s="360" t="s">
        <v>219</v>
      </c>
      <c r="B133" s="361"/>
      <c r="C133" s="361"/>
      <c r="D133" s="361"/>
      <c r="E133" s="361"/>
      <c r="F133" s="361"/>
      <c r="G133" s="361"/>
      <c r="H133" s="361"/>
      <c r="I133" s="361"/>
      <c r="J133" s="361"/>
      <c r="K133" s="361"/>
      <c r="L133" s="361"/>
      <c r="M133" s="361"/>
      <c r="N133" s="361"/>
      <c r="O133" s="361"/>
      <c r="P133" s="361"/>
      <c r="Q133" s="361"/>
      <c r="R133" s="361"/>
    </row>
    <row r="134" spans="1:18" ht="24">
      <c r="A134" s="85">
        <v>23</v>
      </c>
      <c r="B134" s="86" t="s">
        <v>220</v>
      </c>
      <c r="C134" s="87" t="s">
        <v>221</v>
      </c>
      <c r="D134" s="88">
        <v>7886.3</v>
      </c>
      <c r="E134" s="88">
        <v>922.42</v>
      </c>
      <c r="F134" s="88">
        <v>463.23</v>
      </c>
      <c r="G134" s="88">
        <v>6500.65</v>
      </c>
      <c r="H134" s="89">
        <v>47237.68</v>
      </c>
      <c r="I134" s="89">
        <v>10607.8</v>
      </c>
      <c r="J134" s="89">
        <v>2877.74</v>
      </c>
      <c r="K134" s="89">
        <v>33752.14</v>
      </c>
      <c r="L134" s="355">
        <v>5.9898406096648618</v>
      </c>
      <c r="M134" s="355">
        <v>11.49996747685436</v>
      </c>
      <c r="N134" s="355">
        <v>6.212335125099842</v>
      </c>
      <c r="O134" s="355">
        <v>5.1921177113057926</v>
      </c>
      <c r="P134" s="90"/>
      <c r="Q134" s="90"/>
      <c r="R134" s="90">
        <v>7</v>
      </c>
    </row>
    <row r="135" spans="1:18" ht="12.75">
      <c r="A135" s="360" t="s">
        <v>222</v>
      </c>
      <c r="B135" s="361"/>
      <c r="C135" s="361"/>
      <c r="D135" s="361"/>
      <c r="E135" s="361"/>
      <c r="F135" s="361"/>
      <c r="G135" s="361"/>
      <c r="H135" s="361"/>
      <c r="I135" s="361"/>
      <c r="J135" s="361"/>
      <c r="K135" s="361"/>
      <c r="L135" s="361"/>
      <c r="M135" s="361"/>
      <c r="N135" s="361"/>
      <c r="O135" s="361"/>
      <c r="P135" s="361"/>
      <c r="Q135" s="361"/>
      <c r="R135" s="361"/>
    </row>
    <row r="136" spans="1:18" ht="24">
      <c r="A136" s="80">
        <v>24</v>
      </c>
      <c r="B136" s="77" t="s">
        <v>223</v>
      </c>
      <c r="C136" s="81" t="s">
        <v>224</v>
      </c>
      <c r="D136" s="82">
        <v>8878.1299999999992</v>
      </c>
      <c r="E136" s="82">
        <v>3373.47</v>
      </c>
      <c r="F136" s="82">
        <v>469.41</v>
      </c>
      <c r="G136" s="82">
        <v>5035.25</v>
      </c>
      <c r="H136" s="83">
        <v>64525.9</v>
      </c>
      <c r="I136" s="83">
        <v>38796.51</v>
      </c>
      <c r="J136" s="83">
        <v>2609.5100000000002</v>
      </c>
      <c r="K136" s="83">
        <v>23119.88</v>
      </c>
      <c r="L136" s="354">
        <v>7.2679607079418762</v>
      </c>
      <c r="M136" s="354">
        <v>11.500475771238518</v>
      </c>
      <c r="N136" s="354">
        <v>5.559127415265972</v>
      </c>
      <c r="O136" s="354">
        <v>4.5916051834566307</v>
      </c>
      <c r="P136" s="84"/>
      <c r="Q136" s="84"/>
      <c r="R136" s="84">
        <v>8</v>
      </c>
    </row>
    <row r="137" spans="1:18" ht="24">
      <c r="A137" s="80">
        <v>25</v>
      </c>
      <c r="B137" s="77" t="s">
        <v>225</v>
      </c>
      <c r="C137" s="81" t="s">
        <v>226</v>
      </c>
      <c r="D137" s="82">
        <v>10385.27</v>
      </c>
      <c r="E137" s="82">
        <v>3950.94</v>
      </c>
      <c r="F137" s="82">
        <v>610.66999999999996</v>
      </c>
      <c r="G137" s="82">
        <v>5823.66</v>
      </c>
      <c r="H137" s="83">
        <v>75646.28</v>
      </c>
      <c r="I137" s="83">
        <v>45437.65</v>
      </c>
      <c r="J137" s="83">
        <v>3444.51</v>
      </c>
      <c r="K137" s="83">
        <v>26764.12</v>
      </c>
      <c r="L137" s="354">
        <v>7.2839974309767577</v>
      </c>
      <c r="M137" s="354">
        <v>11.500465711957155</v>
      </c>
      <c r="N137" s="354">
        <v>5.6405423551181499</v>
      </c>
      <c r="O137" s="354">
        <v>4.5957559335538134</v>
      </c>
      <c r="P137" s="84"/>
      <c r="Q137" s="84"/>
      <c r="R137" s="84">
        <v>8</v>
      </c>
    </row>
    <row r="138" spans="1:18" ht="24">
      <c r="A138" s="80">
        <v>26</v>
      </c>
      <c r="B138" s="77" t="s">
        <v>227</v>
      </c>
      <c r="C138" s="81" t="s">
        <v>228</v>
      </c>
      <c r="D138" s="82">
        <v>7908.44</v>
      </c>
      <c r="E138" s="82">
        <v>3468.15</v>
      </c>
      <c r="F138" s="82">
        <v>481.06</v>
      </c>
      <c r="G138" s="82">
        <v>3959.23</v>
      </c>
      <c r="H138" s="83">
        <v>61318.57</v>
      </c>
      <c r="I138" s="83">
        <v>39885.339999999997</v>
      </c>
      <c r="J138" s="83">
        <v>2695.1</v>
      </c>
      <c r="K138" s="83">
        <v>18738.13</v>
      </c>
      <c r="L138" s="354">
        <v>7.7535607528159796</v>
      </c>
      <c r="M138" s="354">
        <v>11.500465666133239</v>
      </c>
      <c r="N138" s="354">
        <v>5.6024196565916933</v>
      </c>
      <c r="O138" s="354">
        <v>4.7327712711815177</v>
      </c>
      <c r="P138" s="84"/>
      <c r="Q138" s="84"/>
      <c r="R138" s="84">
        <v>8</v>
      </c>
    </row>
    <row r="139" spans="1:18" ht="24">
      <c r="A139" s="80">
        <v>27</v>
      </c>
      <c r="B139" s="77" t="s">
        <v>229</v>
      </c>
      <c r="C139" s="81" t="s">
        <v>230</v>
      </c>
      <c r="D139" s="82">
        <v>9279.9599999999991</v>
      </c>
      <c r="E139" s="82">
        <v>3993.89</v>
      </c>
      <c r="F139" s="82">
        <v>592.69000000000005</v>
      </c>
      <c r="G139" s="82">
        <v>4693.38</v>
      </c>
      <c r="H139" s="83">
        <v>71331.28</v>
      </c>
      <c r="I139" s="83">
        <v>45931.59</v>
      </c>
      <c r="J139" s="83">
        <v>3333.16</v>
      </c>
      <c r="K139" s="83">
        <v>22066.53</v>
      </c>
      <c r="L139" s="354">
        <v>7.6865934766960207</v>
      </c>
      <c r="M139" s="354">
        <v>11.500464459461828</v>
      </c>
      <c r="N139" s="354">
        <v>5.6237830906544728</v>
      </c>
      <c r="O139" s="354">
        <v>4.7016286769875864</v>
      </c>
      <c r="P139" s="84"/>
      <c r="Q139" s="84"/>
      <c r="R139" s="84">
        <v>8</v>
      </c>
    </row>
    <row r="140" spans="1:18" ht="24">
      <c r="A140" s="80">
        <v>28</v>
      </c>
      <c r="B140" s="77" t="s">
        <v>231</v>
      </c>
      <c r="C140" s="81" t="s">
        <v>232</v>
      </c>
      <c r="D140" s="82">
        <v>14843.32</v>
      </c>
      <c r="E140" s="82">
        <v>2595.2600000000002</v>
      </c>
      <c r="F140" s="82">
        <v>362.47</v>
      </c>
      <c r="G140" s="82">
        <v>11885.59</v>
      </c>
      <c r="H140" s="83">
        <v>73889.14</v>
      </c>
      <c r="I140" s="83">
        <v>29846.7</v>
      </c>
      <c r="J140" s="83">
        <v>2030.91</v>
      </c>
      <c r="K140" s="83">
        <v>42011.53</v>
      </c>
      <c r="L140" s="354">
        <v>4.9779388977668066</v>
      </c>
      <c r="M140" s="354">
        <v>11.500466234596919</v>
      </c>
      <c r="N140" s="354">
        <v>5.6029740392308325</v>
      </c>
      <c r="O140" s="354">
        <v>3.5346608792664056</v>
      </c>
      <c r="P140" s="84"/>
      <c r="Q140" s="84"/>
      <c r="R140" s="84">
        <v>8</v>
      </c>
    </row>
    <row r="141" spans="1:18" ht="24">
      <c r="A141" s="80">
        <v>29</v>
      </c>
      <c r="B141" s="77" t="s">
        <v>233</v>
      </c>
      <c r="C141" s="81" t="s">
        <v>234</v>
      </c>
      <c r="D141" s="82">
        <v>17442.400000000001</v>
      </c>
      <c r="E141" s="82">
        <v>2997.69</v>
      </c>
      <c r="F141" s="82">
        <v>433.1</v>
      </c>
      <c r="G141" s="82">
        <v>14011.61</v>
      </c>
      <c r="H141" s="83">
        <v>85992.97</v>
      </c>
      <c r="I141" s="83">
        <v>34474.83</v>
      </c>
      <c r="J141" s="83">
        <v>2421.2199999999998</v>
      </c>
      <c r="K141" s="83">
        <v>49096.92</v>
      </c>
      <c r="L141" s="354">
        <v>4.9301111085630414</v>
      </c>
      <c r="M141" s="354">
        <v>11.500465358325911</v>
      </c>
      <c r="N141" s="354">
        <v>5.5904410066959125</v>
      </c>
      <c r="O141" s="354">
        <v>3.50401702588068</v>
      </c>
      <c r="P141" s="84"/>
      <c r="Q141" s="84"/>
      <c r="R141" s="84">
        <v>8</v>
      </c>
    </row>
    <row r="142" spans="1:18" ht="24">
      <c r="A142" s="80">
        <v>30</v>
      </c>
      <c r="B142" s="77" t="s">
        <v>235</v>
      </c>
      <c r="C142" s="81" t="s">
        <v>236</v>
      </c>
      <c r="D142" s="82">
        <v>13948.79</v>
      </c>
      <c r="E142" s="82">
        <v>2632.88</v>
      </c>
      <c r="F142" s="82">
        <v>351.2</v>
      </c>
      <c r="G142" s="82">
        <v>10964.71</v>
      </c>
      <c r="H142" s="83">
        <v>70483.929999999993</v>
      </c>
      <c r="I142" s="83">
        <v>30279.35</v>
      </c>
      <c r="J142" s="83">
        <v>1957.89</v>
      </c>
      <c r="K142" s="83">
        <v>38246.69</v>
      </c>
      <c r="L142" s="354">
        <v>5.0530497627392759</v>
      </c>
      <c r="M142" s="354">
        <v>11.50046716903163</v>
      </c>
      <c r="N142" s="354">
        <v>5.5748576309794995</v>
      </c>
      <c r="O142" s="354">
        <v>3.4881624776213878</v>
      </c>
      <c r="P142" s="84"/>
      <c r="Q142" s="84"/>
      <c r="R142" s="84">
        <v>8</v>
      </c>
    </row>
    <row r="143" spans="1:18" ht="24">
      <c r="A143" s="85">
        <v>31</v>
      </c>
      <c r="B143" s="86" t="s">
        <v>237</v>
      </c>
      <c r="C143" s="87" t="s">
        <v>238</v>
      </c>
      <c r="D143" s="88">
        <v>17011.96</v>
      </c>
      <c r="E143" s="88">
        <v>3361.56</v>
      </c>
      <c r="F143" s="88">
        <v>422.64</v>
      </c>
      <c r="G143" s="88">
        <v>13227.76</v>
      </c>
      <c r="H143" s="89">
        <v>87002.05</v>
      </c>
      <c r="I143" s="89">
        <v>38659.5</v>
      </c>
      <c r="J143" s="89">
        <v>2358.5500000000002</v>
      </c>
      <c r="K143" s="89">
        <v>45984</v>
      </c>
      <c r="L143" s="355">
        <v>5.1141696782734032</v>
      </c>
      <c r="M143" s="355">
        <v>11.500464070253097</v>
      </c>
      <c r="N143" s="355">
        <v>5.5805176982774949</v>
      </c>
      <c r="O143" s="355">
        <v>3.4763255456706199</v>
      </c>
      <c r="P143" s="90"/>
      <c r="Q143" s="90"/>
      <c r="R143" s="90">
        <v>8</v>
      </c>
    </row>
    <row r="144" spans="1:18" ht="12.75">
      <c r="A144" s="360" t="s">
        <v>239</v>
      </c>
      <c r="B144" s="361"/>
      <c r="C144" s="361"/>
      <c r="D144" s="361"/>
      <c r="E144" s="361"/>
      <c r="F144" s="361"/>
      <c r="G144" s="361"/>
      <c r="H144" s="361"/>
      <c r="I144" s="361"/>
      <c r="J144" s="361"/>
      <c r="K144" s="361"/>
      <c r="L144" s="361"/>
      <c r="M144" s="361"/>
      <c r="N144" s="361"/>
      <c r="O144" s="361"/>
      <c r="P144" s="361"/>
      <c r="Q144" s="361"/>
      <c r="R144" s="361"/>
    </row>
    <row r="145" spans="1:18">
      <c r="A145" s="85">
        <v>32</v>
      </c>
      <c r="B145" s="86" t="s">
        <v>240</v>
      </c>
      <c r="C145" s="87" t="s">
        <v>241</v>
      </c>
      <c r="D145" s="88">
        <v>2772.36</v>
      </c>
      <c r="E145" s="88">
        <v>2497.44</v>
      </c>
      <c r="F145" s="88">
        <v>274.92</v>
      </c>
      <c r="G145" s="88"/>
      <c r="H145" s="89">
        <v>30040.65</v>
      </c>
      <c r="I145" s="89">
        <v>28720.560000000001</v>
      </c>
      <c r="J145" s="89">
        <v>1320.09</v>
      </c>
      <c r="K145" s="89"/>
      <c r="L145" s="355">
        <v>10.835768082067265</v>
      </c>
      <c r="M145" s="355">
        <v>11.5</v>
      </c>
      <c r="N145" s="355">
        <v>4.8017241379310338</v>
      </c>
      <c r="O145" s="355" t="s">
        <v>138</v>
      </c>
      <c r="P145" s="90"/>
      <c r="Q145" s="90"/>
      <c r="R145" s="90">
        <v>9</v>
      </c>
    </row>
    <row r="146" spans="1:18" ht="12.75">
      <c r="A146" s="360" t="s">
        <v>242</v>
      </c>
      <c r="B146" s="361"/>
      <c r="C146" s="361"/>
      <c r="D146" s="361"/>
      <c r="E146" s="361"/>
      <c r="F146" s="361"/>
      <c r="G146" s="361"/>
      <c r="H146" s="361"/>
      <c r="I146" s="361"/>
      <c r="J146" s="361"/>
      <c r="K146" s="361"/>
      <c r="L146" s="361"/>
      <c r="M146" s="361"/>
      <c r="N146" s="361"/>
      <c r="O146" s="361"/>
      <c r="P146" s="361"/>
      <c r="Q146" s="361"/>
      <c r="R146" s="361"/>
    </row>
    <row r="147" spans="1:18">
      <c r="A147" s="85">
        <v>33</v>
      </c>
      <c r="B147" s="86" t="s">
        <v>243</v>
      </c>
      <c r="C147" s="87" t="s">
        <v>244</v>
      </c>
      <c r="D147" s="88">
        <v>177.48</v>
      </c>
      <c r="E147" s="88">
        <v>84.27</v>
      </c>
      <c r="F147" s="88"/>
      <c r="G147" s="88">
        <v>93.21</v>
      </c>
      <c r="H147" s="89">
        <v>1787.79</v>
      </c>
      <c r="I147" s="89">
        <v>969.16</v>
      </c>
      <c r="J147" s="89"/>
      <c r="K147" s="89">
        <v>818.63</v>
      </c>
      <c r="L147" s="355">
        <v>10.073191345503719</v>
      </c>
      <c r="M147" s="355">
        <v>11.500652664056011</v>
      </c>
      <c r="N147" s="355" t="s">
        <v>138</v>
      </c>
      <c r="O147" s="355">
        <v>8.7826413474949039</v>
      </c>
      <c r="P147" s="90"/>
      <c r="Q147" s="90"/>
      <c r="R147" s="90">
        <v>10</v>
      </c>
    </row>
    <row r="148" spans="1:18" ht="12.75">
      <c r="A148" s="360" t="s">
        <v>245</v>
      </c>
      <c r="B148" s="361"/>
      <c r="C148" s="361"/>
      <c r="D148" s="361"/>
      <c r="E148" s="361"/>
      <c r="F148" s="361"/>
      <c r="G148" s="361"/>
      <c r="H148" s="361"/>
      <c r="I148" s="361"/>
      <c r="J148" s="361"/>
      <c r="K148" s="361"/>
      <c r="L148" s="361"/>
      <c r="M148" s="361"/>
      <c r="N148" s="361"/>
      <c r="O148" s="361"/>
      <c r="P148" s="361"/>
      <c r="Q148" s="361"/>
      <c r="R148" s="361"/>
    </row>
    <row r="149" spans="1:18" ht="24">
      <c r="A149" s="80">
        <v>34</v>
      </c>
      <c r="B149" s="77" t="s">
        <v>246</v>
      </c>
      <c r="C149" s="81" t="s">
        <v>247</v>
      </c>
      <c r="D149" s="82">
        <v>6933.78</v>
      </c>
      <c r="E149" s="82">
        <v>2254.4</v>
      </c>
      <c r="F149" s="82">
        <v>177.94</v>
      </c>
      <c r="G149" s="82">
        <v>4501.4399999999996</v>
      </c>
      <c r="H149" s="83">
        <v>52110.64</v>
      </c>
      <c r="I149" s="83">
        <v>25925.65</v>
      </c>
      <c r="J149" s="83">
        <v>937.8</v>
      </c>
      <c r="K149" s="83">
        <v>25247.19</v>
      </c>
      <c r="L149" s="354">
        <v>7.5154735223788469</v>
      </c>
      <c r="M149" s="354">
        <v>11.500022178850248</v>
      </c>
      <c r="N149" s="354">
        <v>5.2703158367989209</v>
      </c>
      <c r="O149" s="354">
        <v>5.6086918852633829</v>
      </c>
      <c r="P149" s="84"/>
      <c r="Q149" s="84"/>
      <c r="R149" s="84">
        <v>11</v>
      </c>
    </row>
    <row r="150" spans="1:18" ht="24">
      <c r="A150" s="80">
        <v>35</v>
      </c>
      <c r="B150" s="77" t="s">
        <v>248</v>
      </c>
      <c r="C150" s="81" t="s">
        <v>249</v>
      </c>
      <c r="D150" s="82">
        <v>8166.12</v>
      </c>
      <c r="E150" s="82">
        <v>2158.7399999999998</v>
      </c>
      <c r="F150" s="82">
        <v>85.59</v>
      </c>
      <c r="G150" s="82">
        <v>5921.79</v>
      </c>
      <c r="H150" s="83">
        <v>53927.48</v>
      </c>
      <c r="I150" s="83">
        <v>24825.48</v>
      </c>
      <c r="J150" s="83">
        <v>451.13</v>
      </c>
      <c r="K150" s="83">
        <v>28650.87</v>
      </c>
      <c r="L150" s="354">
        <v>6.6038069487100364</v>
      </c>
      <c r="M150" s="354">
        <v>11.499986103004531</v>
      </c>
      <c r="N150" s="354">
        <v>5.2708260310783963</v>
      </c>
      <c r="O150" s="354">
        <v>4.8382110814466568</v>
      </c>
      <c r="P150" s="84"/>
      <c r="Q150" s="84"/>
      <c r="R150" s="84">
        <v>11</v>
      </c>
    </row>
    <row r="151" spans="1:18" ht="24">
      <c r="A151" s="80">
        <v>36</v>
      </c>
      <c r="B151" s="77" t="s">
        <v>250</v>
      </c>
      <c r="C151" s="81" t="s">
        <v>251</v>
      </c>
      <c r="D151" s="82">
        <v>6711.32</v>
      </c>
      <c r="E151" s="82">
        <v>1806.31</v>
      </c>
      <c r="F151" s="82">
        <v>65.37</v>
      </c>
      <c r="G151" s="82">
        <v>4839.6400000000003</v>
      </c>
      <c r="H151" s="83">
        <v>45126.73</v>
      </c>
      <c r="I151" s="83">
        <v>20772.560000000001</v>
      </c>
      <c r="J151" s="83">
        <v>344.53</v>
      </c>
      <c r="K151" s="83">
        <v>24009.64</v>
      </c>
      <c r="L151" s="354">
        <v>6.7239723333114805</v>
      </c>
      <c r="M151" s="354">
        <v>11.49999723192586</v>
      </c>
      <c r="N151" s="354">
        <v>5.2704604558666048</v>
      </c>
      <c r="O151" s="354">
        <v>4.9610384243456123</v>
      </c>
      <c r="P151" s="84"/>
      <c r="Q151" s="84"/>
      <c r="R151" s="84">
        <v>11</v>
      </c>
    </row>
    <row r="152" spans="1:18" ht="24">
      <c r="A152" s="85">
        <v>37</v>
      </c>
      <c r="B152" s="86" t="s">
        <v>252</v>
      </c>
      <c r="C152" s="87" t="s">
        <v>253</v>
      </c>
      <c r="D152" s="88">
        <v>5025.8599999999997</v>
      </c>
      <c r="E152" s="88">
        <v>2132.19</v>
      </c>
      <c r="F152" s="88">
        <v>123.78</v>
      </c>
      <c r="G152" s="88">
        <v>2769.89</v>
      </c>
      <c r="H152" s="89">
        <v>37767.07</v>
      </c>
      <c r="I152" s="89">
        <v>24520.16</v>
      </c>
      <c r="J152" s="89">
        <v>652.26</v>
      </c>
      <c r="K152" s="89">
        <v>12594.65</v>
      </c>
      <c r="L152" s="355">
        <v>7.5145487538451139</v>
      </c>
      <c r="M152" s="355">
        <v>11.499988274966114</v>
      </c>
      <c r="N152" s="355">
        <v>5.2695104217159479</v>
      </c>
      <c r="O152" s="355">
        <v>4.5469856203675958</v>
      </c>
      <c r="P152" s="90"/>
      <c r="Q152" s="90"/>
      <c r="R152" s="90">
        <v>11</v>
      </c>
    </row>
    <row r="153" spans="1:18" ht="12.75">
      <c r="A153" s="360" t="s">
        <v>254</v>
      </c>
      <c r="B153" s="361"/>
      <c r="C153" s="361"/>
      <c r="D153" s="361"/>
      <c r="E153" s="361"/>
      <c r="F153" s="361"/>
      <c r="G153" s="361"/>
      <c r="H153" s="361"/>
      <c r="I153" s="361"/>
      <c r="J153" s="361"/>
      <c r="K153" s="361"/>
      <c r="L153" s="361"/>
      <c r="M153" s="361"/>
      <c r="N153" s="361"/>
      <c r="O153" s="361"/>
      <c r="P153" s="361"/>
      <c r="Q153" s="361"/>
      <c r="R153" s="361"/>
    </row>
    <row r="154" spans="1:18" ht="24">
      <c r="A154" s="85">
        <v>38</v>
      </c>
      <c r="B154" s="86" t="s">
        <v>255</v>
      </c>
      <c r="C154" s="87" t="s">
        <v>256</v>
      </c>
      <c r="D154" s="88">
        <v>82.79</v>
      </c>
      <c r="E154" s="88">
        <v>11.25</v>
      </c>
      <c r="F154" s="88">
        <v>1.05</v>
      </c>
      <c r="G154" s="88">
        <v>70.489999999999995</v>
      </c>
      <c r="H154" s="89">
        <v>539.78</v>
      </c>
      <c r="I154" s="89">
        <v>129.36000000000001</v>
      </c>
      <c r="J154" s="89">
        <v>5.53</v>
      </c>
      <c r="K154" s="89">
        <v>404.89</v>
      </c>
      <c r="L154" s="355">
        <v>6.519869549462495</v>
      </c>
      <c r="M154" s="355">
        <v>11.498666666666669</v>
      </c>
      <c r="N154" s="355">
        <v>5.2666666666666666</v>
      </c>
      <c r="O154" s="355">
        <v>5.7439353099730459</v>
      </c>
      <c r="P154" s="90"/>
      <c r="Q154" s="90"/>
      <c r="R154" s="90">
        <v>12</v>
      </c>
    </row>
    <row r="155" spans="1:18" ht="12.75">
      <c r="A155" s="360" t="s">
        <v>257</v>
      </c>
      <c r="B155" s="361"/>
      <c r="C155" s="361"/>
      <c r="D155" s="361"/>
      <c r="E155" s="361"/>
      <c r="F155" s="361"/>
      <c r="G155" s="361"/>
      <c r="H155" s="361"/>
      <c r="I155" s="361"/>
      <c r="J155" s="361"/>
      <c r="K155" s="361"/>
      <c r="L155" s="361"/>
      <c r="M155" s="361"/>
      <c r="N155" s="361"/>
      <c r="O155" s="361"/>
      <c r="P155" s="361"/>
      <c r="Q155" s="361"/>
      <c r="R155" s="361"/>
    </row>
    <row r="156" spans="1:18" ht="36">
      <c r="A156" s="80">
        <v>39</v>
      </c>
      <c r="B156" s="77" t="s">
        <v>258</v>
      </c>
      <c r="C156" s="81" t="s">
        <v>259</v>
      </c>
      <c r="D156" s="82">
        <v>40.67</v>
      </c>
      <c r="E156" s="82">
        <v>29.02</v>
      </c>
      <c r="F156" s="82"/>
      <c r="G156" s="82">
        <v>11.65</v>
      </c>
      <c r="H156" s="83">
        <v>401.24</v>
      </c>
      <c r="I156" s="83">
        <v>333.79</v>
      </c>
      <c r="J156" s="83"/>
      <c r="K156" s="83">
        <v>67.45</v>
      </c>
      <c r="L156" s="354">
        <v>9.8657487091222027</v>
      </c>
      <c r="M156" s="354">
        <v>11.502067539627843</v>
      </c>
      <c r="N156" s="354" t="s">
        <v>138</v>
      </c>
      <c r="O156" s="354">
        <v>5.7896995708154506</v>
      </c>
      <c r="P156" s="84"/>
      <c r="Q156" s="84"/>
      <c r="R156" s="84">
        <v>13</v>
      </c>
    </row>
    <row r="157" spans="1:18" ht="24">
      <c r="A157" s="85">
        <v>40</v>
      </c>
      <c r="B157" s="86" t="s">
        <v>260</v>
      </c>
      <c r="C157" s="87" t="s">
        <v>261</v>
      </c>
      <c r="D157" s="88">
        <v>2196.3200000000002</v>
      </c>
      <c r="E157" s="88">
        <v>1270.33</v>
      </c>
      <c r="F157" s="88">
        <v>47.61</v>
      </c>
      <c r="G157" s="88">
        <v>878.38</v>
      </c>
      <c r="H157" s="89">
        <v>19969.48</v>
      </c>
      <c r="I157" s="89">
        <v>14609.33</v>
      </c>
      <c r="J157" s="89">
        <v>308.27999999999997</v>
      </c>
      <c r="K157" s="89">
        <v>5051.87</v>
      </c>
      <c r="L157" s="355">
        <v>9.0922452101697377</v>
      </c>
      <c r="M157" s="355">
        <v>11.500421150409737</v>
      </c>
      <c r="N157" s="355">
        <v>6.4751102709514807</v>
      </c>
      <c r="O157" s="355">
        <v>5.7513490744324782</v>
      </c>
      <c r="P157" s="90"/>
      <c r="Q157" s="90"/>
      <c r="R157" s="90">
        <v>13</v>
      </c>
    </row>
    <row r="158" spans="1:18" ht="12.75">
      <c r="A158" s="360" t="s">
        <v>262</v>
      </c>
      <c r="B158" s="361"/>
      <c r="C158" s="361"/>
      <c r="D158" s="361"/>
      <c r="E158" s="361"/>
      <c r="F158" s="361"/>
      <c r="G158" s="361"/>
      <c r="H158" s="361"/>
      <c r="I158" s="361"/>
      <c r="J158" s="361"/>
      <c r="K158" s="361"/>
      <c r="L158" s="361"/>
      <c r="M158" s="361"/>
      <c r="N158" s="361"/>
      <c r="O158" s="361"/>
      <c r="P158" s="361"/>
      <c r="Q158" s="361"/>
      <c r="R158" s="361"/>
    </row>
    <row r="159" spans="1:18" ht="60">
      <c r="A159" s="80">
        <v>41</v>
      </c>
      <c r="B159" s="77" t="s">
        <v>263</v>
      </c>
      <c r="C159" s="81" t="s">
        <v>264</v>
      </c>
      <c r="D159" s="82">
        <v>15818.67</v>
      </c>
      <c r="E159" s="82">
        <v>3948.66</v>
      </c>
      <c r="F159" s="82">
        <v>125.28</v>
      </c>
      <c r="G159" s="82">
        <v>11744.73</v>
      </c>
      <c r="H159" s="83">
        <v>113930.55</v>
      </c>
      <c r="I159" s="83">
        <v>45411.63</v>
      </c>
      <c r="J159" s="83">
        <v>811.26</v>
      </c>
      <c r="K159" s="83">
        <v>67707.66</v>
      </c>
      <c r="L159" s="354">
        <v>7.2022837571047376</v>
      </c>
      <c r="M159" s="354">
        <v>11.50051663095835</v>
      </c>
      <c r="N159" s="354">
        <v>6.4755747126436782</v>
      </c>
      <c r="O159" s="354">
        <v>5.7649396793285161</v>
      </c>
      <c r="P159" s="84"/>
      <c r="Q159" s="84"/>
      <c r="R159" s="84">
        <v>14</v>
      </c>
    </row>
    <row r="160" spans="1:18" ht="60">
      <c r="A160" s="80">
        <v>42</v>
      </c>
      <c r="B160" s="77" t="s">
        <v>265</v>
      </c>
      <c r="C160" s="81" t="s">
        <v>266</v>
      </c>
      <c r="D160" s="82">
        <v>15459.71</v>
      </c>
      <c r="E160" s="82">
        <v>3589.7</v>
      </c>
      <c r="F160" s="82">
        <v>125.28</v>
      </c>
      <c r="G160" s="82">
        <v>11744.73</v>
      </c>
      <c r="H160" s="83">
        <v>109802.22</v>
      </c>
      <c r="I160" s="83">
        <v>41283.300000000003</v>
      </c>
      <c r="J160" s="83">
        <v>811.26</v>
      </c>
      <c r="K160" s="83">
        <v>67707.66</v>
      </c>
      <c r="L160" s="354">
        <v>7.1024760490332621</v>
      </c>
      <c r="M160" s="354">
        <v>11.500487505919716</v>
      </c>
      <c r="N160" s="354">
        <v>6.4755747126436782</v>
      </c>
      <c r="O160" s="354">
        <v>5.7649396793285161</v>
      </c>
      <c r="P160" s="84"/>
      <c r="Q160" s="84"/>
      <c r="R160" s="84">
        <v>14</v>
      </c>
    </row>
    <row r="161" spans="1:18" ht="60">
      <c r="A161" s="80">
        <v>43</v>
      </c>
      <c r="B161" s="77" t="s">
        <v>267</v>
      </c>
      <c r="C161" s="81" t="s">
        <v>268</v>
      </c>
      <c r="D161" s="82">
        <v>30104.93</v>
      </c>
      <c r="E161" s="82">
        <v>5923.34</v>
      </c>
      <c r="F161" s="82">
        <v>250.56</v>
      </c>
      <c r="G161" s="82">
        <v>23931.03</v>
      </c>
      <c r="H161" s="83">
        <v>207345.41</v>
      </c>
      <c r="I161" s="83">
        <v>68118.460000000006</v>
      </c>
      <c r="J161" s="83">
        <v>1622.52</v>
      </c>
      <c r="K161" s="83">
        <v>137604.43</v>
      </c>
      <c r="L161" s="354">
        <v>6.8874237541824543</v>
      </c>
      <c r="M161" s="354">
        <v>11.500008441183523</v>
      </c>
      <c r="N161" s="354">
        <v>6.4755747126436782</v>
      </c>
      <c r="O161" s="354">
        <v>5.7500421001519788</v>
      </c>
      <c r="P161" s="84"/>
      <c r="Q161" s="84"/>
      <c r="R161" s="84">
        <v>14</v>
      </c>
    </row>
    <row r="162" spans="1:18" ht="60">
      <c r="A162" s="80">
        <v>44</v>
      </c>
      <c r="B162" s="77" t="s">
        <v>269</v>
      </c>
      <c r="C162" s="81" t="s">
        <v>270</v>
      </c>
      <c r="D162" s="82">
        <v>29567.16</v>
      </c>
      <c r="E162" s="82">
        <v>5385.57</v>
      </c>
      <c r="F162" s="82">
        <v>250.56</v>
      </c>
      <c r="G162" s="82">
        <v>23931.03</v>
      </c>
      <c r="H162" s="83">
        <v>201160.98</v>
      </c>
      <c r="I162" s="83">
        <v>61934.03</v>
      </c>
      <c r="J162" s="83">
        <v>1622.52</v>
      </c>
      <c r="K162" s="83">
        <v>137604.43</v>
      </c>
      <c r="L162" s="354">
        <v>6.8035272917655947</v>
      </c>
      <c r="M162" s="354">
        <v>11.499995357965824</v>
      </c>
      <c r="N162" s="354">
        <v>6.4755747126436782</v>
      </c>
      <c r="O162" s="354">
        <v>5.7500421001519788</v>
      </c>
      <c r="P162" s="84"/>
      <c r="Q162" s="84"/>
      <c r="R162" s="84">
        <v>14</v>
      </c>
    </row>
    <row r="163" spans="1:18" ht="48">
      <c r="A163" s="80">
        <v>45</v>
      </c>
      <c r="B163" s="77" t="s">
        <v>271</v>
      </c>
      <c r="C163" s="81" t="s">
        <v>272</v>
      </c>
      <c r="D163" s="82">
        <v>4244.3100000000004</v>
      </c>
      <c r="E163" s="82">
        <v>3962.07</v>
      </c>
      <c r="F163" s="82">
        <v>282.24</v>
      </c>
      <c r="G163" s="82"/>
      <c r="H163" s="83">
        <v>47094.12</v>
      </c>
      <c r="I163" s="83">
        <v>45565.8</v>
      </c>
      <c r="J163" s="83">
        <v>1528.32</v>
      </c>
      <c r="K163" s="83"/>
      <c r="L163" s="354">
        <v>11.095824763035687</v>
      </c>
      <c r="M163" s="354">
        <v>11.500503524672709</v>
      </c>
      <c r="N163" s="354">
        <v>5.4149659863945576</v>
      </c>
      <c r="O163" s="354" t="s">
        <v>138</v>
      </c>
      <c r="P163" s="84"/>
      <c r="Q163" s="84"/>
      <c r="R163" s="84">
        <v>14</v>
      </c>
    </row>
    <row r="164" spans="1:18" ht="48">
      <c r="A164" s="80">
        <v>46</v>
      </c>
      <c r="B164" s="77" t="s">
        <v>273</v>
      </c>
      <c r="C164" s="81" t="s">
        <v>274</v>
      </c>
      <c r="D164" s="82">
        <v>16184.77</v>
      </c>
      <c r="E164" s="82">
        <v>3948.66</v>
      </c>
      <c r="F164" s="82">
        <v>491.38</v>
      </c>
      <c r="G164" s="82">
        <v>11744.73</v>
      </c>
      <c r="H164" s="83">
        <v>116317.45</v>
      </c>
      <c r="I164" s="83">
        <v>45411.63</v>
      </c>
      <c r="J164" s="83">
        <v>3198.16</v>
      </c>
      <c r="K164" s="83">
        <v>67707.66</v>
      </c>
      <c r="L164" s="354">
        <v>7.1868460287047631</v>
      </c>
      <c r="M164" s="354">
        <v>11.50051663095835</v>
      </c>
      <c r="N164" s="354">
        <v>6.5085270055761324</v>
      </c>
      <c r="O164" s="354">
        <v>5.7649396793285161</v>
      </c>
      <c r="P164" s="84"/>
      <c r="Q164" s="84"/>
      <c r="R164" s="84">
        <v>14</v>
      </c>
    </row>
    <row r="165" spans="1:18" ht="60">
      <c r="A165" s="80">
        <v>47</v>
      </c>
      <c r="B165" s="77" t="s">
        <v>275</v>
      </c>
      <c r="C165" s="81" t="s">
        <v>276</v>
      </c>
      <c r="D165" s="82">
        <v>15825.81</v>
      </c>
      <c r="E165" s="82">
        <v>3589.7</v>
      </c>
      <c r="F165" s="82">
        <v>491.38</v>
      </c>
      <c r="G165" s="82">
        <v>11744.73</v>
      </c>
      <c r="H165" s="83">
        <v>112189.12</v>
      </c>
      <c r="I165" s="83">
        <v>41283.300000000003</v>
      </c>
      <c r="J165" s="83">
        <v>3198.16</v>
      </c>
      <c r="K165" s="83">
        <v>67707.66</v>
      </c>
      <c r="L165" s="354">
        <v>7.0889970244808955</v>
      </c>
      <c r="M165" s="354">
        <v>11.500487505919716</v>
      </c>
      <c r="N165" s="354">
        <v>6.5085270055761324</v>
      </c>
      <c r="O165" s="354">
        <v>5.7649396793285161</v>
      </c>
      <c r="P165" s="84"/>
      <c r="Q165" s="84"/>
      <c r="R165" s="84">
        <v>14</v>
      </c>
    </row>
    <row r="166" spans="1:18" ht="48">
      <c r="A166" s="80">
        <v>48</v>
      </c>
      <c r="B166" s="77" t="s">
        <v>277</v>
      </c>
      <c r="C166" s="81" t="s">
        <v>278</v>
      </c>
      <c r="D166" s="82">
        <v>30837.13</v>
      </c>
      <c r="E166" s="82">
        <v>5923.34</v>
      </c>
      <c r="F166" s="82">
        <v>982.76</v>
      </c>
      <c r="G166" s="82">
        <v>23931.03</v>
      </c>
      <c r="H166" s="83">
        <v>212119.21</v>
      </c>
      <c r="I166" s="83">
        <v>68118.460000000006</v>
      </c>
      <c r="J166" s="83">
        <v>6396.32</v>
      </c>
      <c r="K166" s="83">
        <v>137604.43</v>
      </c>
      <c r="L166" s="354">
        <v>6.878694936915335</v>
      </c>
      <c r="M166" s="354">
        <v>11.500008441183523</v>
      </c>
      <c r="N166" s="354">
        <v>6.5085270055761324</v>
      </c>
      <c r="O166" s="354">
        <v>5.7500421001519788</v>
      </c>
      <c r="P166" s="84"/>
      <c r="Q166" s="84"/>
      <c r="R166" s="84">
        <v>14</v>
      </c>
    </row>
    <row r="167" spans="1:18" ht="48">
      <c r="A167" s="80">
        <v>49</v>
      </c>
      <c r="B167" s="77" t="s">
        <v>279</v>
      </c>
      <c r="C167" s="81" t="s">
        <v>280</v>
      </c>
      <c r="D167" s="82">
        <v>30299.360000000001</v>
      </c>
      <c r="E167" s="82">
        <v>5385.57</v>
      </c>
      <c r="F167" s="82">
        <v>982.76</v>
      </c>
      <c r="G167" s="82">
        <v>23931.03</v>
      </c>
      <c r="H167" s="83">
        <v>205934.78</v>
      </c>
      <c r="I167" s="83">
        <v>61934.03</v>
      </c>
      <c r="J167" s="83">
        <v>6396.32</v>
      </c>
      <c r="K167" s="83">
        <v>137604.43</v>
      </c>
      <c r="L167" s="354">
        <v>6.7966709527858011</v>
      </c>
      <c r="M167" s="354">
        <v>11.499995357965824</v>
      </c>
      <c r="N167" s="354">
        <v>6.5085270055761324</v>
      </c>
      <c r="O167" s="354">
        <v>5.7500421001519788</v>
      </c>
      <c r="P167" s="84"/>
      <c r="Q167" s="84"/>
      <c r="R167" s="84">
        <v>14</v>
      </c>
    </row>
    <row r="168" spans="1:18" ht="48">
      <c r="A168" s="85">
        <v>50</v>
      </c>
      <c r="B168" s="86" t="s">
        <v>281</v>
      </c>
      <c r="C168" s="87" t="s">
        <v>282</v>
      </c>
      <c r="D168" s="88">
        <v>4244.3100000000004</v>
      </c>
      <c r="E168" s="88">
        <v>3962.07</v>
      </c>
      <c r="F168" s="88">
        <v>282.24</v>
      </c>
      <c r="G168" s="88"/>
      <c r="H168" s="89">
        <v>47094.12</v>
      </c>
      <c r="I168" s="89">
        <v>45565.8</v>
      </c>
      <c r="J168" s="89">
        <v>1528.32</v>
      </c>
      <c r="K168" s="89"/>
      <c r="L168" s="355">
        <v>11.095824763035687</v>
      </c>
      <c r="M168" s="355">
        <v>11.500503524672709</v>
      </c>
      <c r="N168" s="355">
        <v>5.4149659863945576</v>
      </c>
      <c r="O168" s="355" t="s">
        <v>138</v>
      </c>
      <c r="P168" s="90"/>
      <c r="Q168" s="90"/>
      <c r="R168" s="90">
        <v>14</v>
      </c>
    </row>
    <row r="169" spans="1:18" ht="12.75">
      <c r="A169" s="360" t="s">
        <v>283</v>
      </c>
      <c r="B169" s="361"/>
      <c r="C169" s="361"/>
      <c r="D169" s="361"/>
      <c r="E169" s="361"/>
      <c r="F169" s="361"/>
      <c r="G169" s="361"/>
      <c r="H169" s="361"/>
      <c r="I169" s="361"/>
      <c r="J169" s="361"/>
      <c r="K169" s="361"/>
      <c r="L169" s="361"/>
      <c r="M169" s="361"/>
      <c r="N169" s="361"/>
      <c r="O169" s="361"/>
      <c r="P169" s="361"/>
      <c r="Q169" s="361"/>
      <c r="R169" s="361"/>
    </row>
    <row r="170" spans="1:18" ht="24">
      <c r="A170" s="80">
        <v>51</v>
      </c>
      <c r="B170" s="77" t="s">
        <v>284</v>
      </c>
      <c r="C170" s="81" t="s">
        <v>285</v>
      </c>
      <c r="D170" s="82">
        <v>1319.67</v>
      </c>
      <c r="E170" s="82">
        <v>339.04</v>
      </c>
      <c r="F170" s="82">
        <v>33.479999999999997</v>
      </c>
      <c r="G170" s="82">
        <v>947.15</v>
      </c>
      <c r="H170" s="83">
        <v>9553.01</v>
      </c>
      <c r="I170" s="83">
        <v>3898.92</v>
      </c>
      <c r="J170" s="83">
        <v>217.15</v>
      </c>
      <c r="K170" s="83">
        <v>5436.94</v>
      </c>
      <c r="L170" s="354">
        <v>7.2389385225094154</v>
      </c>
      <c r="M170" s="354">
        <v>11.499882019820669</v>
      </c>
      <c r="N170" s="354">
        <v>6.4859617682198332</v>
      </c>
      <c r="O170" s="354">
        <v>5.7403156838937868</v>
      </c>
      <c r="P170" s="84"/>
      <c r="Q170" s="84"/>
      <c r="R170" s="84">
        <v>15</v>
      </c>
    </row>
    <row r="171" spans="1:18" ht="24">
      <c r="A171" s="85">
        <v>52</v>
      </c>
      <c r="B171" s="86" t="s">
        <v>286</v>
      </c>
      <c r="C171" s="87" t="s">
        <v>287</v>
      </c>
      <c r="D171" s="88">
        <v>789.35</v>
      </c>
      <c r="E171" s="88">
        <v>284.79000000000002</v>
      </c>
      <c r="F171" s="88">
        <v>62.83</v>
      </c>
      <c r="G171" s="88">
        <v>441.73</v>
      </c>
      <c r="H171" s="89">
        <v>5137.95</v>
      </c>
      <c r="I171" s="89">
        <v>3275.26</v>
      </c>
      <c r="J171" s="89">
        <v>407.58</v>
      </c>
      <c r="K171" s="89">
        <v>1455.11</v>
      </c>
      <c r="L171" s="355">
        <v>6.5090897573953246</v>
      </c>
      <c r="M171" s="355">
        <v>11.500614487868253</v>
      </c>
      <c r="N171" s="355">
        <v>6.4870284895750441</v>
      </c>
      <c r="O171" s="355">
        <v>3.2941163153962822</v>
      </c>
      <c r="P171" s="90"/>
      <c r="Q171" s="90"/>
      <c r="R171" s="90">
        <v>15</v>
      </c>
    </row>
    <row r="172" spans="1:18" ht="12.75">
      <c r="A172" s="360" t="s">
        <v>288</v>
      </c>
      <c r="B172" s="361"/>
      <c r="C172" s="361"/>
      <c r="D172" s="361"/>
      <c r="E172" s="361"/>
      <c r="F172" s="361"/>
      <c r="G172" s="361"/>
      <c r="H172" s="361"/>
      <c r="I172" s="361"/>
      <c r="J172" s="361"/>
      <c r="K172" s="361"/>
      <c r="L172" s="361"/>
      <c r="M172" s="361"/>
      <c r="N172" s="361"/>
      <c r="O172" s="361"/>
      <c r="P172" s="361"/>
      <c r="Q172" s="361"/>
      <c r="R172" s="361"/>
    </row>
    <row r="173" spans="1:18">
      <c r="A173" s="80">
        <v>53</v>
      </c>
      <c r="B173" s="77" t="s">
        <v>289</v>
      </c>
      <c r="C173" s="81" t="s">
        <v>290</v>
      </c>
      <c r="D173" s="82">
        <v>1113.29</v>
      </c>
      <c r="E173" s="82">
        <v>141.66999999999999</v>
      </c>
      <c r="F173" s="82">
        <v>8.42</v>
      </c>
      <c r="G173" s="82">
        <v>963.2</v>
      </c>
      <c r="H173" s="83">
        <v>6075.11</v>
      </c>
      <c r="I173" s="83">
        <v>1629.16</v>
      </c>
      <c r="J173" s="83">
        <v>54.9</v>
      </c>
      <c r="K173" s="83">
        <v>4391.05</v>
      </c>
      <c r="L173" s="354">
        <v>5.4568980229769419</v>
      </c>
      <c r="M173" s="354">
        <v>11.499682360415051</v>
      </c>
      <c r="N173" s="354">
        <v>6.5201900237529689</v>
      </c>
      <c r="O173" s="354">
        <v>4.5588143687707641</v>
      </c>
      <c r="P173" s="84"/>
      <c r="Q173" s="84"/>
      <c r="R173" s="84">
        <v>16</v>
      </c>
    </row>
    <row r="174" spans="1:18">
      <c r="A174" s="85">
        <v>54</v>
      </c>
      <c r="B174" s="86" t="s">
        <v>291</v>
      </c>
      <c r="C174" s="87" t="s">
        <v>292</v>
      </c>
      <c r="D174" s="88">
        <v>781.07</v>
      </c>
      <c r="E174" s="88">
        <v>174.38</v>
      </c>
      <c r="F174" s="88">
        <v>13.55</v>
      </c>
      <c r="G174" s="88">
        <v>593.14</v>
      </c>
      <c r="H174" s="89">
        <v>4836.3900000000003</v>
      </c>
      <c r="I174" s="89">
        <v>2005.38</v>
      </c>
      <c r="J174" s="89">
        <v>88.32</v>
      </c>
      <c r="K174" s="89">
        <v>2742.69</v>
      </c>
      <c r="L174" s="355">
        <v>6.1920058381451089</v>
      </c>
      <c r="M174" s="355">
        <v>11.500057346025921</v>
      </c>
      <c r="N174" s="355">
        <v>6.5180811808118069</v>
      </c>
      <c r="O174" s="355">
        <v>4.6240179384293763</v>
      </c>
      <c r="P174" s="90"/>
      <c r="Q174" s="90"/>
      <c r="R174" s="90">
        <v>16</v>
      </c>
    </row>
    <row r="175" spans="1:18" ht="12.75">
      <c r="A175" s="360" t="s">
        <v>293</v>
      </c>
      <c r="B175" s="361"/>
      <c r="C175" s="361"/>
      <c r="D175" s="361"/>
      <c r="E175" s="361"/>
      <c r="F175" s="361"/>
      <c r="G175" s="361"/>
      <c r="H175" s="361"/>
      <c r="I175" s="361"/>
      <c r="J175" s="361"/>
      <c r="K175" s="361"/>
      <c r="L175" s="361"/>
      <c r="M175" s="361"/>
      <c r="N175" s="361"/>
      <c r="O175" s="361"/>
      <c r="P175" s="361"/>
      <c r="Q175" s="361"/>
      <c r="R175" s="361"/>
    </row>
    <row r="176" spans="1:18">
      <c r="A176" s="80">
        <v>55</v>
      </c>
      <c r="B176" s="77" t="s">
        <v>294</v>
      </c>
      <c r="C176" s="81" t="s">
        <v>295</v>
      </c>
      <c r="D176" s="82">
        <v>1922.32</v>
      </c>
      <c r="E176" s="82">
        <v>451.1</v>
      </c>
      <c r="F176" s="82">
        <v>353.47</v>
      </c>
      <c r="G176" s="82">
        <v>1117.75</v>
      </c>
      <c r="H176" s="83">
        <v>13368.23</v>
      </c>
      <c r="I176" s="83">
        <v>5187.82</v>
      </c>
      <c r="J176" s="83">
        <v>1928.25</v>
      </c>
      <c r="K176" s="83">
        <v>6252.16</v>
      </c>
      <c r="L176" s="354">
        <v>6.9542167797244998</v>
      </c>
      <c r="M176" s="354">
        <v>11.500376856572821</v>
      </c>
      <c r="N176" s="354">
        <v>5.4552012900670492</v>
      </c>
      <c r="O176" s="354">
        <v>5.5935227018564078</v>
      </c>
      <c r="P176" s="84"/>
      <c r="Q176" s="84"/>
      <c r="R176" s="84">
        <v>17</v>
      </c>
    </row>
    <row r="177" spans="1:18" ht="24">
      <c r="A177" s="85">
        <v>56</v>
      </c>
      <c r="B177" s="86" t="s">
        <v>296</v>
      </c>
      <c r="C177" s="87" t="s">
        <v>297</v>
      </c>
      <c r="D177" s="88">
        <v>2161.81</v>
      </c>
      <c r="E177" s="88">
        <v>640.89</v>
      </c>
      <c r="F177" s="88">
        <v>616.16</v>
      </c>
      <c r="G177" s="88">
        <v>904.76</v>
      </c>
      <c r="H177" s="89">
        <v>15675.23</v>
      </c>
      <c r="I177" s="89">
        <v>7370.49</v>
      </c>
      <c r="J177" s="89">
        <v>3351.01</v>
      </c>
      <c r="K177" s="89">
        <v>4953.7299999999996</v>
      </c>
      <c r="L177" s="355">
        <v>7.2509748775331779</v>
      </c>
      <c r="M177" s="355">
        <v>11.500397884192296</v>
      </c>
      <c r="N177" s="355">
        <v>5.4385386912490272</v>
      </c>
      <c r="O177" s="355">
        <v>5.4751867898669255</v>
      </c>
      <c r="P177" s="90"/>
      <c r="Q177" s="90"/>
      <c r="R177" s="90">
        <v>17</v>
      </c>
    </row>
    <row r="178" spans="1:18" ht="12.75">
      <c r="A178" s="360" t="s">
        <v>298</v>
      </c>
      <c r="B178" s="361"/>
      <c r="C178" s="361"/>
      <c r="D178" s="361"/>
      <c r="E178" s="361"/>
      <c r="F178" s="361"/>
      <c r="G178" s="361"/>
      <c r="H178" s="361"/>
      <c r="I178" s="361"/>
      <c r="J178" s="361"/>
      <c r="K178" s="361"/>
      <c r="L178" s="361"/>
      <c r="M178" s="361"/>
      <c r="N178" s="361"/>
      <c r="O178" s="361"/>
      <c r="P178" s="361"/>
      <c r="Q178" s="361"/>
      <c r="R178" s="361"/>
    </row>
    <row r="179" spans="1:18" ht="36">
      <c r="A179" s="80">
        <v>57</v>
      </c>
      <c r="B179" s="77" t="s">
        <v>299</v>
      </c>
      <c r="C179" s="81" t="s">
        <v>300</v>
      </c>
      <c r="D179" s="82">
        <v>261.45999999999998</v>
      </c>
      <c r="E179" s="82">
        <v>49.01</v>
      </c>
      <c r="F179" s="82">
        <v>12.53</v>
      </c>
      <c r="G179" s="82">
        <v>199.92</v>
      </c>
      <c r="H179" s="83">
        <v>1624.16</v>
      </c>
      <c r="I179" s="83">
        <v>563.67999999999995</v>
      </c>
      <c r="J179" s="83">
        <v>81.13</v>
      </c>
      <c r="K179" s="83">
        <v>979.35</v>
      </c>
      <c r="L179" s="354">
        <v>6.2118870955404279</v>
      </c>
      <c r="M179" s="354">
        <v>11.50132625994695</v>
      </c>
      <c r="N179" s="354">
        <v>6.4748603351955305</v>
      </c>
      <c r="O179" s="354">
        <v>4.8987094837935174</v>
      </c>
      <c r="P179" s="84"/>
      <c r="Q179" s="84"/>
      <c r="R179" s="84">
        <v>18</v>
      </c>
    </row>
    <row r="180" spans="1:18" ht="36">
      <c r="A180" s="85">
        <v>58</v>
      </c>
      <c r="B180" s="86" t="s">
        <v>301</v>
      </c>
      <c r="C180" s="87" t="s">
        <v>302</v>
      </c>
      <c r="D180" s="88">
        <v>240.09</v>
      </c>
      <c r="E180" s="88">
        <v>35.770000000000003</v>
      </c>
      <c r="F180" s="88">
        <v>12.53</v>
      </c>
      <c r="G180" s="88">
        <v>191.79</v>
      </c>
      <c r="H180" s="89">
        <v>1424.76</v>
      </c>
      <c r="I180" s="89">
        <v>411.34</v>
      </c>
      <c r="J180" s="89">
        <v>81.13</v>
      </c>
      <c r="K180" s="89">
        <v>932.29</v>
      </c>
      <c r="L180" s="355">
        <v>5.9342746470073724</v>
      </c>
      <c r="M180" s="355">
        <v>11.499580654179479</v>
      </c>
      <c r="N180" s="355">
        <v>6.4748603351955305</v>
      </c>
      <c r="O180" s="355">
        <v>4.8609937952969391</v>
      </c>
      <c r="P180" s="90"/>
      <c r="Q180" s="90"/>
      <c r="R180" s="90">
        <v>18</v>
      </c>
    </row>
    <row r="181" spans="1:18" ht="15" customHeight="1">
      <c r="A181" s="360" t="s">
        <v>303</v>
      </c>
      <c r="B181" s="361"/>
      <c r="C181" s="361"/>
      <c r="D181" s="361"/>
      <c r="E181" s="361"/>
      <c r="F181" s="361"/>
      <c r="G181" s="361"/>
      <c r="H181" s="361"/>
      <c r="I181" s="361"/>
      <c r="J181" s="361"/>
      <c r="K181" s="361"/>
      <c r="L181" s="361"/>
      <c r="M181" s="361"/>
      <c r="N181" s="361"/>
      <c r="O181" s="361"/>
      <c r="P181" s="361"/>
      <c r="Q181" s="361"/>
      <c r="R181" s="361"/>
    </row>
    <row r="182" spans="1:18" ht="36">
      <c r="A182" s="80">
        <v>59</v>
      </c>
      <c r="B182" s="77" t="s">
        <v>304</v>
      </c>
      <c r="C182" s="81" t="s">
        <v>305</v>
      </c>
      <c r="D182" s="82">
        <v>101508.96</v>
      </c>
      <c r="E182" s="82">
        <v>5641.26</v>
      </c>
      <c r="F182" s="82">
        <v>3898.44</v>
      </c>
      <c r="G182" s="82">
        <v>91969.26</v>
      </c>
      <c r="H182" s="83">
        <v>618269.02</v>
      </c>
      <c r="I182" s="83">
        <v>64874.49</v>
      </c>
      <c r="J182" s="83">
        <v>25237.29</v>
      </c>
      <c r="K182" s="83">
        <v>528157.24</v>
      </c>
      <c r="L182" s="354">
        <v>6.0907827249929465</v>
      </c>
      <c r="M182" s="354">
        <v>11.5</v>
      </c>
      <c r="N182" s="354">
        <v>6.4736894757903158</v>
      </c>
      <c r="O182" s="354">
        <v>5.7427583955769572</v>
      </c>
      <c r="P182" s="84"/>
      <c r="Q182" s="84"/>
      <c r="R182" s="84">
        <v>19</v>
      </c>
    </row>
    <row r="183" spans="1:18" ht="36">
      <c r="A183" s="80">
        <v>60</v>
      </c>
      <c r="B183" s="77" t="s">
        <v>306</v>
      </c>
      <c r="C183" s="81" t="s">
        <v>307</v>
      </c>
      <c r="D183" s="82">
        <v>104162.11</v>
      </c>
      <c r="E183" s="82">
        <v>6644.24</v>
      </c>
      <c r="F183" s="82">
        <v>3898.44</v>
      </c>
      <c r="G183" s="82">
        <v>93619.43</v>
      </c>
      <c r="H183" s="83">
        <v>639409.06000000006</v>
      </c>
      <c r="I183" s="83">
        <v>76408.759999999995</v>
      </c>
      <c r="J183" s="83">
        <v>25237.29</v>
      </c>
      <c r="K183" s="83">
        <v>537763.01</v>
      </c>
      <c r="L183" s="354">
        <v>6.1385955027216719</v>
      </c>
      <c r="M183" s="354">
        <v>11.5</v>
      </c>
      <c r="N183" s="354">
        <v>6.4736894757903158</v>
      </c>
      <c r="O183" s="354">
        <v>5.7441389036442549</v>
      </c>
      <c r="P183" s="84"/>
      <c r="Q183" s="84"/>
      <c r="R183" s="84">
        <v>19</v>
      </c>
    </row>
    <row r="184" spans="1:18" ht="36">
      <c r="A184" s="80">
        <v>61</v>
      </c>
      <c r="B184" s="77" t="s">
        <v>308</v>
      </c>
      <c r="C184" s="81" t="s">
        <v>309</v>
      </c>
      <c r="D184" s="82">
        <v>105596.13</v>
      </c>
      <c r="E184" s="82">
        <v>8020.16</v>
      </c>
      <c r="F184" s="82">
        <v>3898.44</v>
      </c>
      <c r="G184" s="82">
        <v>93677.53</v>
      </c>
      <c r="H184" s="83">
        <v>655532.54</v>
      </c>
      <c r="I184" s="83">
        <v>92231.84</v>
      </c>
      <c r="J184" s="83">
        <v>25237.29</v>
      </c>
      <c r="K184" s="83">
        <v>538063.41</v>
      </c>
      <c r="L184" s="354">
        <v>6.2079220138086502</v>
      </c>
      <c r="M184" s="354">
        <v>11.5</v>
      </c>
      <c r="N184" s="354">
        <v>6.4736894757903158</v>
      </c>
      <c r="O184" s="354">
        <v>5.7437830608898421</v>
      </c>
      <c r="P184" s="84"/>
      <c r="Q184" s="84"/>
      <c r="R184" s="84">
        <v>19</v>
      </c>
    </row>
    <row r="185" spans="1:18" ht="24">
      <c r="A185" s="85">
        <v>62</v>
      </c>
      <c r="B185" s="86" t="s">
        <v>310</v>
      </c>
      <c r="C185" s="87" t="s">
        <v>311</v>
      </c>
      <c r="D185" s="88">
        <v>103940.78</v>
      </c>
      <c r="E185" s="88">
        <v>6713.4</v>
      </c>
      <c r="F185" s="88">
        <v>3898.44</v>
      </c>
      <c r="G185" s="88">
        <v>93328.94</v>
      </c>
      <c r="H185" s="89">
        <v>638702.4</v>
      </c>
      <c r="I185" s="89">
        <v>77204.100000000006</v>
      </c>
      <c r="J185" s="89">
        <v>25237.29</v>
      </c>
      <c r="K185" s="89">
        <v>536261.01</v>
      </c>
      <c r="L185" s="355">
        <v>6.1448682605614469</v>
      </c>
      <c r="M185" s="355">
        <v>11.500000000000002</v>
      </c>
      <c r="N185" s="355">
        <v>6.4736894757903158</v>
      </c>
      <c r="O185" s="355">
        <v>5.7459241474295109</v>
      </c>
      <c r="P185" s="90"/>
      <c r="Q185" s="90"/>
      <c r="R185" s="90">
        <v>19</v>
      </c>
    </row>
    <row r="186" spans="1:18" ht="30.75" customHeight="1">
      <c r="A186" s="360" t="s">
        <v>312</v>
      </c>
      <c r="B186" s="361"/>
      <c r="C186" s="361"/>
      <c r="D186" s="361"/>
      <c r="E186" s="361"/>
      <c r="F186" s="361"/>
      <c r="G186" s="361"/>
      <c r="H186" s="361"/>
      <c r="I186" s="361"/>
      <c r="J186" s="361"/>
      <c r="K186" s="361"/>
      <c r="L186" s="361"/>
      <c r="M186" s="361"/>
      <c r="N186" s="361"/>
      <c r="O186" s="361"/>
      <c r="P186" s="361"/>
      <c r="Q186" s="361"/>
      <c r="R186" s="361"/>
    </row>
    <row r="187" spans="1:18" ht="36">
      <c r="A187" s="80">
        <v>63</v>
      </c>
      <c r="B187" s="77" t="s">
        <v>313</v>
      </c>
      <c r="C187" s="81" t="s">
        <v>314</v>
      </c>
      <c r="D187" s="82">
        <v>287.39</v>
      </c>
      <c r="E187" s="82">
        <v>133.97</v>
      </c>
      <c r="F187" s="82">
        <v>5.25</v>
      </c>
      <c r="G187" s="82">
        <v>148.16999999999999</v>
      </c>
      <c r="H187" s="83">
        <v>2751.7</v>
      </c>
      <c r="I187" s="83">
        <v>1540.73</v>
      </c>
      <c r="J187" s="83">
        <v>27.64</v>
      </c>
      <c r="K187" s="83">
        <v>1183.33</v>
      </c>
      <c r="L187" s="354">
        <v>9.5747938341626355</v>
      </c>
      <c r="M187" s="354">
        <v>11.500559826826901</v>
      </c>
      <c r="N187" s="354">
        <v>5.2647619047619045</v>
      </c>
      <c r="O187" s="354">
        <v>7.9862995208206788</v>
      </c>
      <c r="P187" s="84"/>
      <c r="Q187" s="84"/>
      <c r="R187" s="84">
        <v>20</v>
      </c>
    </row>
    <row r="188" spans="1:18" ht="48">
      <c r="A188" s="80">
        <v>64</v>
      </c>
      <c r="B188" s="77" t="s">
        <v>315</v>
      </c>
      <c r="C188" s="81" t="s">
        <v>316</v>
      </c>
      <c r="D188" s="82">
        <v>912.27</v>
      </c>
      <c r="E188" s="82">
        <v>72.84</v>
      </c>
      <c r="F188" s="82">
        <v>84.97</v>
      </c>
      <c r="G188" s="82">
        <v>754.46</v>
      </c>
      <c r="H188" s="83">
        <v>5734.83</v>
      </c>
      <c r="I188" s="83">
        <v>837.72</v>
      </c>
      <c r="J188" s="83">
        <v>447.74</v>
      </c>
      <c r="K188" s="83">
        <v>4449.37</v>
      </c>
      <c r="L188" s="354">
        <v>6.2863297050215401</v>
      </c>
      <c r="M188" s="354">
        <v>11.500823723228995</v>
      </c>
      <c r="N188" s="354">
        <v>5.2693891961868893</v>
      </c>
      <c r="O188" s="354">
        <v>5.8974233226413588</v>
      </c>
      <c r="P188" s="84"/>
      <c r="Q188" s="84"/>
      <c r="R188" s="84">
        <v>20</v>
      </c>
    </row>
    <row r="189" spans="1:18" ht="48">
      <c r="A189" s="80">
        <v>65</v>
      </c>
      <c r="B189" s="77" t="s">
        <v>317</v>
      </c>
      <c r="C189" s="81" t="s">
        <v>318</v>
      </c>
      <c r="D189" s="82">
        <v>1033.58</v>
      </c>
      <c r="E189" s="82">
        <v>225.33</v>
      </c>
      <c r="F189" s="82">
        <v>148.49</v>
      </c>
      <c r="G189" s="82">
        <v>659.76</v>
      </c>
      <c r="H189" s="83">
        <v>6552.52</v>
      </c>
      <c r="I189" s="83">
        <v>2591.3000000000002</v>
      </c>
      <c r="J189" s="83">
        <v>791.27</v>
      </c>
      <c r="K189" s="83">
        <v>3169.95</v>
      </c>
      <c r="L189" s="354">
        <v>6.3396350548578733</v>
      </c>
      <c r="M189" s="354">
        <v>11.500022189677363</v>
      </c>
      <c r="N189" s="354">
        <v>5.3287763485756612</v>
      </c>
      <c r="O189" s="354">
        <v>4.8047017097126226</v>
      </c>
      <c r="P189" s="84"/>
      <c r="Q189" s="84"/>
      <c r="R189" s="84">
        <v>20</v>
      </c>
    </row>
    <row r="190" spans="1:18" ht="48">
      <c r="A190" s="80">
        <v>66</v>
      </c>
      <c r="B190" s="77" t="s">
        <v>319</v>
      </c>
      <c r="C190" s="81" t="s">
        <v>320</v>
      </c>
      <c r="D190" s="82">
        <v>751.38</v>
      </c>
      <c r="E190" s="82">
        <v>84.14</v>
      </c>
      <c r="F190" s="82">
        <v>67.14</v>
      </c>
      <c r="G190" s="82">
        <v>600.1</v>
      </c>
      <c r="H190" s="83">
        <v>3384.03</v>
      </c>
      <c r="I190" s="83">
        <v>967.65</v>
      </c>
      <c r="J190" s="83">
        <v>353.77</v>
      </c>
      <c r="K190" s="83">
        <v>2062.61</v>
      </c>
      <c r="L190" s="354">
        <v>4.5037530943064761</v>
      </c>
      <c r="M190" s="354">
        <v>11.500475398145946</v>
      </c>
      <c r="N190" s="354">
        <v>5.2691391123026508</v>
      </c>
      <c r="O190" s="354">
        <v>3.4371104815864024</v>
      </c>
      <c r="P190" s="84"/>
      <c r="Q190" s="84"/>
      <c r="R190" s="84">
        <v>20</v>
      </c>
    </row>
    <row r="191" spans="1:18" ht="48">
      <c r="A191" s="80">
        <v>67</v>
      </c>
      <c r="B191" s="77" t="s">
        <v>321</v>
      </c>
      <c r="C191" s="81" t="s">
        <v>322</v>
      </c>
      <c r="D191" s="82">
        <v>1478.5</v>
      </c>
      <c r="E191" s="82">
        <v>175.08</v>
      </c>
      <c r="F191" s="82">
        <v>114.34</v>
      </c>
      <c r="G191" s="82">
        <v>1189.08</v>
      </c>
      <c r="H191" s="83">
        <v>6703.05</v>
      </c>
      <c r="I191" s="83">
        <v>2013.51</v>
      </c>
      <c r="J191" s="83">
        <v>602.51</v>
      </c>
      <c r="K191" s="83">
        <v>4087.03</v>
      </c>
      <c r="L191" s="354">
        <v>4.5336827866080487</v>
      </c>
      <c r="M191" s="354">
        <v>11.500514050719669</v>
      </c>
      <c r="N191" s="354">
        <v>5.2694595067343011</v>
      </c>
      <c r="O191" s="354">
        <v>3.4371362734214692</v>
      </c>
      <c r="P191" s="84"/>
      <c r="Q191" s="84"/>
      <c r="R191" s="84">
        <v>20</v>
      </c>
    </row>
    <row r="192" spans="1:18" ht="96">
      <c r="A192" s="80">
        <v>68</v>
      </c>
      <c r="B192" s="77" t="s">
        <v>323</v>
      </c>
      <c r="C192" s="81" t="s">
        <v>324</v>
      </c>
      <c r="D192" s="82">
        <v>4128.79</v>
      </c>
      <c r="E192" s="82">
        <v>342.63</v>
      </c>
      <c r="F192" s="82">
        <v>3786.16</v>
      </c>
      <c r="G192" s="82"/>
      <c r="H192" s="83">
        <v>20348.72</v>
      </c>
      <c r="I192" s="83">
        <v>3940.41</v>
      </c>
      <c r="J192" s="83">
        <v>16408.310000000001</v>
      </c>
      <c r="K192" s="83"/>
      <c r="L192" s="354">
        <v>4.9284947890302009</v>
      </c>
      <c r="M192" s="354">
        <v>11.500481569039488</v>
      </c>
      <c r="N192" s="354">
        <v>4.3337603270860194</v>
      </c>
      <c r="O192" s="354" t="s">
        <v>138</v>
      </c>
      <c r="P192" s="84"/>
      <c r="Q192" s="84"/>
      <c r="R192" s="84">
        <v>20</v>
      </c>
    </row>
    <row r="193" spans="1:18" ht="84">
      <c r="A193" s="80">
        <v>69</v>
      </c>
      <c r="B193" s="77" t="s">
        <v>325</v>
      </c>
      <c r="C193" s="81" t="s">
        <v>326</v>
      </c>
      <c r="D193" s="82">
        <v>7265.55</v>
      </c>
      <c r="E193" s="82">
        <v>370.29</v>
      </c>
      <c r="F193" s="82">
        <v>6895.26</v>
      </c>
      <c r="G193" s="82"/>
      <c r="H193" s="83">
        <v>34094.71</v>
      </c>
      <c r="I193" s="83">
        <v>4258.4799999999996</v>
      </c>
      <c r="J193" s="83">
        <v>29836.23</v>
      </c>
      <c r="K193" s="83"/>
      <c r="L193" s="354">
        <v>4.6926536876079581</v>
      </c>
      <c r="M193" s="354">
        <v>11.500391584973938</v>
      </c>
      <c r="N193" s="354">
        <v>4.3270638090514355</v>
      </c>
      <c r="O193" s="354" t="s">
        <v>138</v>
      </c>
      <c r="P193" s="84"/>
      <c r="Q193" s="84"/>
      <c r="R193" s="84">
        <v>20</v>
      </c>
    </row>
    <row r="194" spans="1:18" ht="84">
      <c r="A194" s="80">
        <v>70</v>
      </c>
      <c r="B194" s="77" t="s">
        <v>327</v>
      </c>
      <c r="C194" s="81" t="s">
        <v>328</v>
      </c>
      <c r="D194" s="82">
        <v>4550.22</v>
      </c>
      <c r="E194" s="82">
        <v>323.73</v>
      </c>
      <c r="F194" s="82">
        <v>4226.49</v>
      </c>
      <c r="G194" s="82"/>
      <c r="H194" s="83">
        <v>22012.639999999999</v>
      </c>
      <c r="I194" s="83">
        <v>3722.99</v>
      </c>
      <c r="J194" s="83">
        <v>18289.650000000001</v>
      </c>
      <c r="K194" s="83"/>
      <c r="L194" s="354">
        <v>4.8377089459410749</v>
      </c>
      <c r="M194" s="354">
        <v>11.500293454421893</v>
      </c>
      <c r="N194" s="354">
        <v>4.3273851351830954</v>
      </c>
      <c r="O194" s="354" t="s">
        <v>138</v>
      </c>
      <c r="P194" s="84"/>
      <c r="Q194" s="84"/>
      <c r="R194" s="84">
        <v>20</v>
      </c>
    </row>
    <row r="195" spans="1:18" ht="72">
      <c r="A195" s="80">
        <v>71</v>
      </c>
      <c r="B195" s="77" t="s">
        <v>329</v>
      </c>
      <c r="C195" s="81" t="s">
        <v>330</v>
      </c>
      <c r="D195" s="82">
        <v>6046.77</v>
      </c>
      <c r="E195" s="82">
        <v>389.19</v>
      </c>
      <c r="F195" s="82">
        <v>5657.58</v>
      </c>
      <c r="G195" s="82"/>
      <c r="H195" s="83">
        <v>28964.959999999999</v>
      </c>
      <c r="I195" s="83">
        <v>4475.8999999999996</v>
      </c>
      <c r="J195" s="83">
        <v>24489.06</v>
      </c>
      <c r="K195" s="83"/>
      <c r="L195" s="354">
        <v>4.7901540822620996</v>
      </c>
      <c r="M195" s="354">
        <v>11.50055242940466</v>
      </c>
      <c r="N195" s="354">
        <v>4.3285397643515431</v>
      </c>
      <c r="O195" s="354" t="s">
        <v>138</v>
      </c>
      <c r="P195" s="84"/>
      <c r="Q195" s="84"/>
      <c r="R195" s="84">
        <v>20</v>
      </c>
    </row>
    <row r="196" spans="1:18" ht="36">
      <c r="A196" s="80">
        <v>72</v>
      </c>
      <c r="B196" s="77" t="s">
        <v>331</v>
      </c>
      <c r="C196" s="81" t="s">
        <v>332</v>
      </c>
      <c r="D196" s="82">
        <v>1476.39</v>
      </c>
      <c r="E196" s="82">
        <v>163.47</v>
      </c>
      <c r="F196" s="82">
        <v>4.2</v>
      </c>
      <c r="G196" s="82">
        <v>1308.72</v>
      </c>
      <c r="H196" s="83">
        <v>5463.24</v>
      </c>
      <c r="I196" s="83">
        <v>1879.87</v>
      </c>
      <c r="J196" s="83">
        <v>22.11</v>
      </c>
      <c r="K196" s="83">
        <v>3561.26</v>
      </c>
      <c r="L196" s="354">
        <v>3.7004043647003835</v>
      </c>
      <c r="M196" s="354">
        <v>11.499785893436103</v>
      </c>
      <c r="N196" s="354">
        <v>5.2642857142857142</v>
      </c>
      <c r="O196" s="354">
        <v>2.7211779448621556</v>
      </c>
      <c r="P196" s="84"/>
      <c r="Q196" s="84"/>
      <c r="R196" s="84">
        <v>20</v>
      </c>
    </row>
    <row r="197" spans="1:18" ht="36">
      <c r="A197" s="80">
        <v>73</v>
      </c>
      <c r="B197" s="77" t="s">
        <v>333</v>
      </c>
      <c r="C197" s="81" t="s">
        <v>334</v>
      </c>
      <c r="D197" s="82">
        <v>18.89</v>
      </c>
      <c r="E197" s="82">
        <v>16.28</v>
      </c>
      <c r="F197" s="82">
        <v>1.05</v>
      </c>
      <c r="G197" s="82">
        <v>1.56</v>
      </c>
      <c r="H197" s="83">
        <v>202.26</v>
      </c>
      <c r="I197" s="83">
        <v>187.22</v>
      </c>
      <c r="J197" s="83">
        <v>5.53</v>
      </c>
      <c r="K197" s="83">
        <v>9.51</v>
      </c>
      <c r="L197" s="354">
        <v>10.707252514557966</v>
      </c>
      <c r="M197" s="354">
        <v>11.5</v>
      </c>
      <c r="N197" s="354">
        <v>5.2666666666666666</v>
      </c>
      <c r="O197" s="354">
        <v>6.0961538461538458</v>
      </c>
      <c r="P197" s="84"/>
      <c r="Q197" s="84"/>
      <c r="R197" s="84">
        <v>20</v>
      </c>
    </row>
    <row r="198" spans="1:18" ht="24">
      <c r="A198" s="80">
        <v>74</v>
      </c>
      <c r="B198" s="77" t="s">
        <v>335</v>
      </c>
      <c r="C198" s="81" t="s">
        <v>336</v>
      </c>
      <c r="D198" s="82">
        <v>332.58</v>
      </c>
      <c r="E198" s="82">
        <v>298.2</v>
      </c>
      <c r="F198" s="82">
        <v>7.34</v>
      </c>
      <c r="G198" s="82">
        <v>27.04</v>
      </c>
      <c r="H198" s="83">
        <v>3626.09</v>
      </c>
      <c r="I198" s="83">
        <v>3429.3</v>
      </c>
      <c r="J198" s="83">
        <v>38.69</v>
      </c>
      <c r="K198" s="83">
        <v>158.1</v>
      </c>
      <c r="L198" s="354">
        <v>10.902910577906068</v>
      </c>
      <c r="M198" s="354">
        <v>11.500000000000002</v>
      </c>
      <c r="N198" s="354">
        <v>5.2711171662125338</v>
      </c>
      <c r="O198" s="354">
        <v>5.84689349112426</v>
      </c>
      <c r="P198" s="84"/>
      <c r="Q198" s="84"/>
      <c r="R198" s="84">
        <v>20</v>
      </c>
    </row>
    <row r="199" spans="1:18" ht="48">
      <c r="A199" s="80">
        <v>75</v>
      </c>
      <c r="B199" s="77" t="s">
        <v>337</v>
      </c>
      <c r="C199" s="81" t="s">
        <v>338</v>
      </c>
      <c r="D199" s="82">
        <v>100.46</v>
      </c>
      <c r="E199" s="82">
        <v>16.600000000000001</v>
      </c>
      <c r="F199" s="82"/>
      <c r="G199" s="82">
        <v>83.86</v>
      </c>
      <c r="H199" s="83">
        <v>567</v>
      </c>
      <c r="I199" s="83">
        <v>190.91</v>
      </c>
      <c r="J199" s="83"/>
      <c r="K199" s="83">
        <v>376.09</v>
      </c>
      <c r="L199" s="354">
        <v>5.6440374278319734</v>
      </c>
      <c r="M199" s="354">
        <v>11.500602409638553</v>
      </c>
      <c r="N199" s="354" t="s">
        <v>138</v>
      </c>
      <c r="O199" s="354">
        <v>4.484736465537801</v>
      </c>
      <c r="P199" s="84"/>
      <c r="Q199" s="84"/>
      <c r="R199" s="84">
        <v>20</v>
      </c>
    </row>
    <row r="200" spans="1:18" ht="36">
      <c r="A200" s="80">
        <v>76</v>
      </c>
      <c r="B200" s="77" t="s">
        <v>339</v>
      </c>
      <c r="C200" s="81" t="s">
        <v>340</v>
      </c>
      <c r="D200" s="82">
        <v>165.65</v>
      </c>
      <c r="E200" s="82">
        <v>145.63999999999999</v>
      </c>
      <c r="F200" s="82">
        <v>8.39</v>
      </c>
      <c r="G200" s="82">
        <v>11.62</v>
      </c>
      <c r="H200" s="83">
        <v>1786.33</v>
      </c>
      <c r="I200" s="83">
        <v>1674.88</v>
      </c>
      <c r="J200" s="83">
        <v>44.22</v>
      </c>
      <c r="K200" s="83">
        <v>67.23</v>
      </c>
      <c r="L200" s="354">
        <v>10.783760941744642</v>
      </c>
      <c r="M200" s="354">
        <v>11.500137324910741</v>
      </c>
      <c r="N200" s="354">
        <v>5.2705601907032174</v>
      </c>
      <c r="O200" s="354">
        <v>5.7857142857142865</v>
      </c>
      <c r="P200" s="84"/>
      <c r="Q200" s="84"/>
      <c r="R200" s="84">
        <v>20</v>
      </c>
    </row>
    <row r="201" spans="1:18" ht="36">
      <c r="A201" s="80">
        <v>77</v>
      </c>
      <c r="B201" s="77" t="s">
        <v>341</v>
      </c>
      <c r="C201" s="81" t="s">
        <v>342</v>
      </c>
      <c r="D201" s="82">
        <v>635.32000000000005</v>
      </c>
      <c r="E201" s="82">
        <v>606.22</v>
      </c>
      <c r="F201" s="82">
        <v>1.05</v>
      </c>
      <c r="G201" s="82">
        <v>28.05</v>
      </c>
      <c r="H201" s="83">
        <v>7142.81</v>
      </c>
      <c r="I201" s="83">
        <v>6971.51</v>
      </c>
      <c r="J201" s="83">
        <v>5.53</v>
      </c>
      <c r="K201" s="83">
        <v>165.77</v>
      </c>
      <c r="L201" s="354">
        <v>11.242853994837247</v>
      </c>
      <c r="M201" s="354">
        <v>11.499967008676718</v>
      </c>
      <c r="N201" s="354">
        <v>5.2666666666666666</v>
      </c>
      <c r="O201" s="354">
        <v>5.9098039215686278</v>
      </c>
      <c r="P201" s="84"/>
      <c r="Q201" s="84"/>
      <c r="R201" s="84">
        <v>20</v>
      </c>
    </row>
    <row r="202" spans="1:18" ht="60">
      <c r="A202" s="80">
        <v>78</v>
      </c>
      <c r="B202" s="77" t="s">
        <v>343</v>
      </c>
      <c r="C202" s="81" t="s">
        <v>344</v>
      </c>
      <c r="D202" s="82">
        <v>4251.2700000000004</v>
      </c>
      <c r="E202" s="82">
        <v>1488.96</v>
      </c>
      <c r="F202" s="82">
        <v>1148.6099999999999</v>
      </c>
      <c r="G202" s="82">
        <v>1613.7</v>
      </c>
      <c r="H202" s="83">
        <v>28337.69</v>
      </c>
      <c r="I202" s="83">
        <v>17122.98</v>
      </c>
      <c r="J202" s="83">
        <v>6605.6</v>
      </c>
      <c r="K202" s="83">
        <v>4609.1099999999997</v>
      </c>
      <c r="L202" s="354">
        <v>6.6656998967367391</v>
      </c>
      <c r="M202" s="354">
        <v>11.499959703417149</v>
      </c>
      <c r="N202" s="354">
        <v>5.7509511496504482</v>
      </c>
      <c r="O202" s="354">
        <v>2.8562372188139058</v>
      </c>
      <c r="P202" s="84"/>
      <c r="Q202" s="84"/>
      <c r="R202" s="84">
        <v>20</v>
      </c>
    </row>
    <row r="203" spans="1:18" ht="60">
      <c r="A203" s="80">
        <v>79</v>
      </c>
      <c r="B203" s="77" t="s">
        <v>345</v>
      </c>
      <c r="C203" s="81" t="s">
        <v>346</v>
      </c>
      <c r="D203" s="82">
        <v>5114.75</v>
      </c>
      <c r="E203" s="82">
        <v>1970.05</v>
      </c>
      <c r="F203" s="82">
        <v>1531</v>
      </c>
      <c r="G203" s="82">
        <v>1613.7</v>
      </c>
      <c r="H203" s="83">
        <v>36069.760000000002</v>
      </c>
      <c r="I203" s="83">
        <v>22655.59</v>
      </c>
      <c r="J203" s="83">
        <v>8805.06</v>
      </c>
      <c r="K203" s="83">
        <v>4609.1099999999997</v>
      </c>
      <c r="L203" s="354">
        <v>7.0521061635466058</v>
      </c>
      <c r="M203" s="354">
        <v>11.50000761401995</v>
      </c>
      <c r="N203" s="354">
        <v>5.7511822338340952</v>
      </c>
      <c r="O203" s="354">
        <v>2.8562372188139058</v>
      </c>
      <c r="P203" s="84"/>
      <c r="Q203" s="84"/>
      <c r="R203" s="84">
        <v>20</v>
      </c>
    </row>
    <row r="204" spans="1:18" ht="60">
      <c r="A204" s="80">
        <v>80</v>
      </c>
      <c r="B204" s="77" t="s">
        <v>347</v>
      </c>
      <c r="C204" s="81" t="s">
        <v>348</v>
      </c>
      <c r="D204" s="82">
        <v>5909.06</v>
      </c>
      <c r="E204" s="82">
        <v>2495.89</v>
      </c>
      <c r="F204" s="82">
        <v>1799.47</v>
      </c>
      <c r="G204" s="82">
        <v>1613.7</v>
      </c>
      <c r="H204" s="83">
        <v>43663.03</v>
      </c>
      <c r="I204" s="83">
        <v>28703.8</v>
      </c>
      <c r="J204" s="83">
        <v>10350.120000000001</v>
      </c>
      <c r="K204" s="83">
        <v>4609.1099999999997</v>
      </c>
      <c r="L204" s="354">
        <v>7.3891668048725174</v>
      </c>
      <c r="M204" s="354">
        <v>11.500426701497261</v>
      </c>
      <c r="N204" s="354">
        <v>5.7517602405152628</v>
      </c>
      <c r="O204" s="354">
        <v>2.8562372188139058</v>
      </c>
      <c r="P204" s="84"/>
      <c r="Q204" s="84"/>
      <c r="R204" s="84">
        <v>20</v>
      </c>
    </row>
    <row r="205" spans="1:18" ht="48">
      <c r="A205" s="80">
        <v>81</v>
      </c>
      <c r="B205" s="77" t="s">
        <v>349</v>
      </c>
      <c r="C205" s="81" t="s">
        <v>350</v>
      </c>
      <c r="D205" s="82">
        <v>1472.58</v>
      </c>
      <c r="E205" s="82">
        <v>366.76</v>
      </c>
      <c r="F205" s="82">
        <v>1105.82</v>
      </c>
      <c r="G205" s="82"/>
      <c r="H205" s="83">
        <v>10162.19</v>
      </c>
      <c r="I205" s="83">
        <v>4217.75</v>
      </c>
      <c r="J205" s="83">
        <v>5944.44</v>
      </c>
      <c r="K205" s="83"/>
      <c r="L205" s="354">
        <v>6.9009425633921424</v>
      </c>
      <c r="M205" s="354">
        <v>11.50002726578689</v>
      </c>
      <c r="N205" s="354">
        <v>5.3755945813966104</v>
      </c>
      <c r="O205" s="354" t="s">
        <v>138</v>
      </c>
      <c r="P205" s="84"/>
      <c r="Q205" s="84"/>
      <c r="R205" s="84">
        <v>20</v>
      </c>
    </row>
    <row r="206" spans="1:18" ht="36">
      <c r="A206" s="80">
        <v>82</v>
      </c>
      <c r="B206" s="77" t="s">
        <v>351</v>
      </c>
      <c r="C206" s="81" t="s">
        <v>352</v>
      </c>
      <c r="D206" s="82">
        <v>6713.21</v>
      </c>
      <c r="E206" s="82">
        <v>459.6</v>
      </c>
      <c r="F206" s="82">
        <v>20.98</v>
      </c>
      <c r="G206" s="82">
        <v>6232.63</v>
      </c>
      <c r="H206" s="83">
        <v>57515.02</v>
      </c>
      <c r="I206" s="83">
        <v>5285.44</v>
      </c>
      <c r="J206" s="83">
        <v>110.55</v>
      </c>
      <c r="K206" s="83">
        <v>52119.03</v>
      </c>
      <c r="L206" s="354">
        <v>8.5674394216775571</v>
      </c>
      <c r="M206" s="354">
        <v>11.500087032201913</v>
      </c>
      <c r="N206" s="354">
        <v>5.2693040991420395</v>
      </c>
      <c r="O206" s="354">
        <v>8.3622852632034945</v>
      </c>
      <c r="P206" s="84"/>
      <c r="Q206" s="84"/>
      <c r="R206" s="84">
        <v>20</v>
      </c>
    </row>
    <row r="207" spans="1:18" ht="72">
      <c r="A207" s="80">
        <v>83</v>
      </c>
      <c r="B207" s="77" t="s">
        <v>353</v>
      </c>
      <c r="C207" s="81" t="s">
        <v>354</v>
      </c>
      <c r="D207" s="82">
        <v>3034.6</v>
      </c>
      <c r="E207" s="82">
        <v>87.53</v>
      </c>
      <c r="F207" s="82">
        <v>14.69</v>
      </c>
      <c r="G207" s="82">
        <v>2932.38</v>
      </c>
      <c r="H207" s="83">
        <v>25751.47</v>
      </c>
      <c r="I207" s="83">
        <v>1006.58</v>
      </c>
      <c r="J207" s="83">
        <v>77.39</v>
      </c>
      <c r="K207" s="83">
        <v>24667.5</v>
      </c>
      <c r="L207" s="354">
        <v>8.4859520200355902</v>
      </c>
      <c r="M207" s="354">
        <v>11.499828630183938</v>
      </c>
      <c r="N207" s="354">
        <v>5.2682096664397555</v>
      </c>
      <c r="O207" s="354">
        <v>8.4121089354040066</v>
      </c>
      <c r="P207" s="84"/>
      <c r="Q207" s="84"/>
      <c r="R207" s="84">
        <v>20</v>
      </c>
    </row>
    <row r="208" spans="1:18" ht="72">
      <c r="A208" s="80">
        <v>84</v>
      </c>
      <c r="B208" s="77" t="s">
        <v>355</v>
      </c>
      <c r="C208" s="81" t="s">
        <v>356</v>
      </c>
      <c r="D208" s="82">
        <v>3188.7</v>
      </c>
      <c r="E208" s="82">
        <v>135.96</v>
      </c>
      <c r="F208" s="82">
        <v>4.2</v>
      </c>
      <c r="G208" s="82">
        <v>3048.54</v>
      </c>
      <c r="H208" s="83">
        <v>27227.8</v>
      </c>
      <c r="I208" s="83">
        <v>1563.55</v>
      </c>
      <c r="J208" s="83">
        <v>22.11</v>
      </c>
      <c r="K208" s="83">
        <v>25642.14</v>
      </c>
      <c r="L208" s="354">
        <v>8.5388402797378244</v>
      </c>
      <c r="M208" s="354">
        <v>11.500073551044423</v>
      </c>
      <c r="N208" s="354">
        <v>5.2642857142857142</v>
      </c>
      <c r="O208" s="354">
        <v>8.4112854021925241</v>
      </c>
      <c r="P208" s="84"/>
      <c r="Q208" s="84"/>
      <c r="R208" s="84">
        <v>20</v>
      </c>
    </row>
    <row r="209" spans="1:18" ht="96">
      <c r="A209" s="80">
        <v>85</v>
      </c>
      <c r="B209" s="77" t="s">
        <v>357</v>
      </c>
      <c r="C209" s="81" t="s">
        <v>358</v>
      </c>
      <c r="D209" s="82">
        <v>11187.4</v>
      </c>
      <c r="E209" s="82">
        <v>1181.56</v>
      </c>
      <c r="F209" s="82">
        <v>3461.85</v>
      </c>
      <c r="G209" s="82">
        <v>6543.99</v>
      </c>
      <c r="H209" s="83">
        <v>56816.32</v>
      </c>
      <c r="I209" s="83">
        <v>13587.94</v>
      </c>
      <c r="J209" s="83">
        <v>12672.6</v>
      </c>
      <c r="K209" s="83">
        <v>30555.78</v>
      </c>
      <c r="L209" s="354">
        <v>5.0785991383163207</v>
      </c>
      <c r="M209" s="354">
        <v>11.500000000000002</v>
      </c>
      <c r="N209" s="354">
        <v>3.6606438753845487</v>
      </c>
      <c r="O209" s="354">
        <v>4.6692889200625309</v>
      </c>
      <c r="P209" s="84"/>
      <c r="Q209" s="84"/>
      <c r="R209" s="84">
        <v>20</v>
      </c>
    </row>
    <row r="210" spans="1:18" ht="96">
      <c r="A210" s="80">
        <v>86</v>
      </c>
      <c r="B210" s="77" t="s">
        <v>359</v>
      </c>
      <c r="C210" s="81" t="s">
        <v>360</v>
      </c>
      <c r="D210" s="82">
        <v>1734.46</v>
      </c>
      <c r="E210" s="82">
        <v>731.01</v>
      </c>
      <c r="F210" s="82">
        <v>12.86</v>
      </c>
      <c r="G210" s="82">
        <v>990.59</v>
      </c>
      <c r="H210" s="83">
        <v>13180.69</v>
      </c>
      <c r="I210" s="83">
        <v>8406.84</v>
      </c>
      <c r="J210" s="83">
        <v>68.7</v>
      </c>
      <c r="K210" s="83">
        <v>4705.1499999999996</v>
      </c>
      <c r="L210" s="354">
        <v>7.5993046827254593</v>
      </c>
      <c r="M210" s="354">
        <v>11.500307793327041</v>
      </c>
      <c r="N210" s="354">
        <v>5.3421461897356144</v>
      </c>
      <c r="O210" s="354">
        <v>4.7498460513431384</v>
      </c>
      <c r="P210" s="84"/>
      <c r="Q210" s="84"/>
      <c r="R210" s="84">
        <v>20</v>
      </c>
    </row>
    <row r="211" spans="1:18" ht="96">
      <c r="A211" s="80">
        <v>87</v>
      </c>
      <c r="B211" s="77" t="s">
        <v>361</v>
      </c>
      <c r="C211" s="81" t="s">
        <v>362</v>
      </c>
      <c r="D211" s="82">
        <v>4670.01</v>
      </c>
      <c r="E211" s="82">
        <v>840.66</v>
      </c>
      <c r="F211" s="82">
        <v>18.100000000000001</v>
      </c>
      <c r="G211" s="82">
        <v>3811.25</v>
      </c>
      <c r="H211" s="83">
        <v>38197.22</v>
      </c>
      <c r="I211" s="83">
        <v>9667.94</v>
      </c>
      <c r="J211" s="83">
        <v>96.34</v>
      </c>
      <c r="K211" s="83">
        <v>28432.94</v>
      </c>
      <c r="L211" s="354">
        <v>8.1792587167907556</v>
      </c>
      <c r="M211" s="354">
        <v>11.500416339542742</v>
      </c>
      <c r="N211" s="354">
        <v>5.3226519337016569</v>
      </c>
      <c r="O211" s="354">
        <v>7.4602663168251881</v>
      </c>
      <c r="P211" s="84"/>
      <c r="Q211" s="84"/>
      <c r="R211" s="84">
        <v>20</v>
      </c>
    </row>
    <row r="212" spans="1:18" ht="96">
      <c r="A212" s="80">
        <v>88</v>
      </c>
      <c r="B212" s="77" t="s">
        <v>363</v>
      </c>
      <c r="C212" s="81" t="s">
        <v>364</v>
      </c>
      <c r="D212" s="82">
        <v>11519.14</v>
      </c>
      <c r="E212" s="82">
        <v>511.31</v>
      </c>
      <c r="F212" s="82">
        <v>10017.24</v>
      </c>
      <c r="G212" s="82">
        <v>990.59</v>
      </c>
      <c r="H212" s="83">
        <v>57919.88</v>
      </c>
      <c r="I212" s="83">
        <v>5880.11</v>
      </c>
      <c r="J212" s="83">
        <v>47334.62</v>
      </c>
      <c r="K212" s="83">
        <v>4705.1499999999996</v>
      </c>
      <c r="L212" s="354">
        <v>5.028142725932665</v>
      </c>
      <c r="M212" s="354">
        <v>11.50008800923119</v>
      </c>
      <c r="N212" s="354">
        <v>4.7253155559814886</v>
      </c>
      <c r="O212" s="354">
        <v>4.7498460513431384</v>
      </c>
      <c r="P212" s="84"/>
      <c r="Q212" s="84"/>
      <c r="R212" s="84">
        <v>20</v>
      </c>
    </row>
    <row r="213" spans="1:18" ht="96">
      <c r="A213" s="80">
        <v>89</v>
      </c>
      <c r="B213" s="77" t="s">
        <v>365</v>
      </c>
      <c r="C213" s="81" t="s">
        <v>366</v>
      </c>
      <c r="D213" s="82">
        <v>15991.64</v>
      </c>
      <c r="E213" s="82">
        <v>594.72</v>
      </c>
      <c r="F213" s="82">
        <v>11585.67</v>
      </c>
      <c r="G213" s="82">
        <v>3811.25</v>
      </c>
      <c r="H213" s="83">
        <v>90020.07</v>
      </c>
      <c r="I213" s="83">
        <v>6839.57</v>
      </c>
      <c r="J213" s="83">
        <v>54747.56</v>
      </c>
      <c r="K213" s="83">
        <v>28432.94</v>
      </c>
      <c r="L213" s="354">
        <v>5.6291956297165271</v>
      </c>
      <c r="M213" s="354">
        <v>11.500487624428301</v>
      </c>
      <c r="N213" s="354">
        <v>4.7254548075337892</v>
      </c>
      <c r="O213" s="354">
        <v>7.4602663168251881</v>
      </c>
      <c r="P213" s="84"/>
      <c r="Q213" s="84"/>
      <c r="R213" s="84">
        <v>20</v>
      </c>
    </row>
    <row r="214" spans="1:18" ht="96">
      <c r="A214" s="80">
        <v>90</v>
      </c>
      <c r="B214" s="77" t="s">
        <v>367</v>
      </c>
      <c r="C214" s="81" t="s">
        <v>368</v>
      </c>
      <c r="D214" s="82">
        <v>1514.76</v>
      </c>
      <c r="E214" s="82">
        <v>511.31</v>
      </c>
      <c r="F214" s="82">
        <v>12.86</v>
      </c>
      <c r="G214" s="82">
        <v>990.59</v>
      </c>
      <c r="H214" s="83">
        <v>10653.96</v>
      </c>
      <c r="I214" s="83">
        <v>5880.11</v>
      </c>
      <c r="J214" s="83">
        <v>68.7</v>
      </c>
      <c r="K214" s="83">
        <v>4705.1499999999996</v>
      </c>
      <c r="L214" s="354">
        <v>7.0334310385803684</v>
      </c>
      <c r="M214" s="354">
        <v>11.50008800923119</v>
      </c>
      <c r="N214" s="354">
        <v>5.3421461897356144</v>
      </c>
      <c r="O214" s="354">
        <v>4.7498460513431384</v>
      </c>
      <c r="P214" s="84"/>
      <c r="Q214" s="84"/>
      <c r="R214" s="84">
        <v>20</v>
      </c>
    </row>
    <row r="215" spans="1:18" ht="96">
      <c r="A215" s="80">
        <v>91</v>
      </c>
      <c r="B215" s="77" t="s">
        <v>369</v>
      </c>
      <c r="C215" s="81" t="s">
        <v>370</v>
      </c>
      <c r="D215" s="82">
        <v>4424.07</v>
      </c>
      <c r="E215" s="82">
        <v>594.72</v>
      </c>
      <c r="F215" s="82">
        <v>18.100000000000001</v>
      </c>
      <c r="G215" s="82">
        <v>3811.25</v>
      </c>
      <c r="H215" s="83">
        <v>35368.85</v>
      </c>
      <c r="I215" s="83">
        <v>6839.57</v>
      </c>
      <c r="J215" s="83">
        <v>96.34</v>
      </c>
      <c r="K215" s="83">
        <v>28432.94</v>
      </c>
      <c r="L215" s="354">
        <v>7.9946406815443698</v>
      </c>
      <c r="M215" s="354">
        <v>11.500487624428301</v>
      </c>
      <c r="N215" s="354">
        <v>5.3226519337016569</v>
      </c>
      <c r="O215" s="354">
        <v>7.4602663168251881</v>
      </c>
      <c r="P215" s="84"/>
      <c r="Q215" s="84"/>
      <c r="R215" s="84">
        <v>20</v>
      </c>
    </row>
    <row r="216" spans="1:18" ht="96">
      <c r="A216" s="80">
        <v>92</v>
      </c>
      <c r="B216" s="77" t="s">
        <v>371</v>
      </c>
      <c r="C216" s="81" t="s">
        <v>372</v>
      </c>
      <c r="D216" s="82">
        <v>4127.99</v>
      </c>
      <c r="E216" s="82">
        <v>511.65</v>
      </c>
      <c r="F216" s="82">
        <v>2625.75</v>
      </c>
      <c r="G216" s="82">
        <v>990.59</v>
      </c>
      <c r="H216" s="83">
        <v>20213.82</v>
      </c>
      <c r="I216" s="83">
        <v>5884.03</v>
      </c>
      <c r="J216" s="83">
        <v>9624.64</v>
      </c>
      <c r="K216" s="83">
        <v>4705.1499999999996</v>
      </c>
      <c r="L216" s="354">
        <v>4.8967705832620725</v>
      </c>
      <c r="M216" s="354">
        <v>11.500107495358154</v>
      </c>
      <c r="N216" s="354">
        <v>3.6654822431686185</v>
      </c>
      <c r="O216" s="354">
        <v>4.7498460513431384</v>
      </c>
      <c r="P216" s="84"/>
      <c r="Q216" s="84"/>
      <c r="R216" s="84">
        <v>20</v>
      </c>
    </row>
    <row r="217" spans="1:18" ht="96">
      <c r="A217" s="80">
        <v>93</v>
      </c>
      <c r="B217" s="77" t="s">
        <v>373</v>
      </c>
      <c r="C217" s="81" t="s">
        <v>374</v>
      </c>
      <c r="D217" s="82">
        <v>7438.73</v>
      </c>
      <c r="E217" s="82">
        <v>588.22</v>
      </c>
      <c r="F217" s="82">
        <v>3039.26</v>
      </c>
      <c r="G217" s="82">
        <v>3811.25</v>
      </c>
      <c r="H217" s="83">
        <v>46342.87</v>
      </c>
      <c r="I217" s="83">
        <v>6764.54</v>
      </c>
      <c r="J217" s="83">
        <v>11145.39</v>
      </c>
      <c r="K217" s="83">
        <v>28432.94</v>
      </c>
      <c r="L217" s="354">
        <v>6.2299438210554765</v>
      </c>
      <c r="M217" s="354">
        <v>11.500017000442011</v>
      </c>
      <c r="N217" s="354">
        <v>3.6671393694517742</v>
      </c>
      <c r="O217" s="354">
        <v>7.4602663168251881</v>
      </c>
      <c r="P217" s="84"/>
      <c r="Q217" s="84"/>
      <c r="R217" s="84">
        <v>20</v>
      </c>
    </row>
    <row r="218" spans="1:18" ht="48">
      <c r="A218" s="80">
        <v>94</v>
      </c>
      <c r="B218" s="77" t="s">
        <v>375</v>
      </c>
      <c r="C218" s="81" t="s">
        <v>376</v>
      </c>
      <c r="D218" s="82">
        <v>463.13</v>
      </c>
      <c r="E218" s="82">
        <v>130.44</v>
      </c>
      <c r="F218" s="82">
        <v>2.5499999999999998</v>
      </c>
      <c r="G218" s="82">
        <v>330.14</v>
      </c>
      <c r="H218" s="83">
        <v>3081.95</v>
      </c>
      <c r="I218" s="83">
        <v>1500.09</v>
      </c>
      <c r="J218" s="83">
        <v>13.77</v>
      </c>
      <c r="K218" s="83">
        <v>1568.09</v>
      </c>
      <c r="L218" s="354">
        <v>6.6546110163453021</v>
      </c>
      <c r="M218" s="354">
        <v>11.500229990800367</v>
      </c>
      <c r="N218" s="354">
        <v>5.4</v>
      </c>
      <c r="O218" s="354">
        <v>4.7497728236505727</v>
      </c>
      <c r="P218" s="84"/>
      <c r="Q218" s="84"/>
      <c r="R218" s="84">
        <v>20</v>
      </c>
    </row>
    <row r="219" spans="1:18" ht="48">
      <c r="A219" s="80">
        <v>95</v>
      </c>
      <c r="B219" s="77" t="s">
        <v>377</v>
      </c>
      <c r="C219" s="81" t="s">
        <v>378</v>
      </c>
      <c r="D219" s="82">
        <v>457.8</v>
      </c>
      <c r="E219" s="82">
        <v>125.86</v>
      </c>
      <c r="F219" s="82">
        <v>1.8</v>
      </c>
      <c r="G219" s="82">
        <v>330.14</v>
      </c>
      <c r="H219" s="83">
        <v>3025.23</v>
      </c>
      <c r="I219" s="83">
        <v>1447.49</v>
      </c>
      <c r="J219" s="83">
        <v>9.65</v>
      </c>
      <c r="K219" s="83">
        <v>1568.09</v>
      </c>
      <c r="L219" s="354">
        <v>6.6081913499344687</v>
      </c>
      <c r="M219" s="354">
        <v>11.500794533608772</v>
      </c>
      <c r="N219" s="354">
        <v>5.3611111111111116</v>
      </c>
      <c r="O219" s="354">
        <v>4.7497728236505727</v>
      </c>
      <c r="P219" s="84"/>
      <c r="Q219" s="84"/>
      <c r="R219" s="84">
        <v>20</v>
      </c>
    </row>
    <row r="220" spans="1:18" ht="48">
      <c r="A220" s="80">
        <v>96</v>
      </c>
      <c r="B220" s="77" t="s">
        <v>379</v>
      </c>
      <c r="C220" s="81" t="s">
        <v>380</v>
      </c>
      <c r="D220" s="82">
        <v>2156.58</v>
      </c>
      <c r="E220" s="82">
        <v>92.36</v>
      </c>
      <c r="F220" s="82">
        <v>1734.08</v>
      </c>
      <c r="G220" s="82">
        <v>330.14</v>
      </c>
      <c r="H220" s="83">
        <v>10824.6</v>
      </c>
      <c r="I220" s="83">
        <v>1062.0999999999999</v>
      </c>
      <c r="J220" s="83">
        <v>8194.41</v>
      </c>
      <c r="K220" s="83">
        <v>1568.09</v>
      </c>
      <c r="L220" s="354">
        <v>5.0193361711598925</v>
      </c>
      <c r="M220" s="354">
        <v>11.499566912083152</v>
      </c>
      <c r="N220" s="354">
        <v>4.725508627052962</v>
      </c>
      <c r="O220" s="354">
        <v>4.7497728236505727</v>
      </c>
      <c r="P220" s="84"/>
      <c r="Q220" s="84"/>
      <c r="R220" s="84">
        <v>20</v>
      </c>
    </row>
    <row r="221" spans="1:18" ht="48">
      <c r="A221" s="80">
        <v>97</v>
      </c>
      <c r="B221" s="77" t="s">
        <v>381</v>
      </c>
      <c r="C221" s="81" t="s">
        <v>382</v>
      </c>
      <c r="D221" s="82">
        <v>2152.86</v>
      </c>
      <c r="E221" s="82">
        <v>89.39</v>
      </c>
      <c r="F221" s="82">
        <v>1733.33</v>
      </c>
      <c r="G221" s="82">
        <v>330.14</v>
      </c>
      <c r="H221" s="83">
        <v>10786.43</v>
      </c>
      <c r="I221" s="83">
        <v>1028.05</v>
      </c>
      <c r="J221" s="83">
        <v>8190.29</v>
      </c>
      <c r="K221" s="83">
        <v>1568.09</v>
      </c>
      <c r="L221" s="354">
        <v>5.0102793493306574</v>
      </c>
      <c r="M221" s="354">
        <v>11.500727150687997</v>
      </c>
      <c r="N221" s="354">
        <v>4.7251763945699894</v>
      </c>
      <c r="O221" s="354">
        <v>4.7497728236505727</v>
      </c>
      <c r="P221" s="84"/>
      <c r="Q221" s="84"/>
      <c r="R221" s="84">
        <v>20</v>
      </c>
    </row>
    <row r="222" spans="1:18" ht="48">
      <c r="A222" s="80">
        <v>98</v>
      </c>
      <c r="B222" s="77" t="s">
        <v>383</v>
      </c>
      <c r="C222" s="81" t="s">
        <v>384</v>
      </c>
      <c r="D222" s="82">
        <v>425.05</v>
      </c>
      <c r="E222" s="82">
        <v>92.36</v>
      </c>
      <c r="F222" s="82">
        <v>2.5499999999999998</v>
      </c>
      <c r="G222" s="82">
        <v>330.14</v>
      </c>
      <c r="H222" s="83">
        <v>2643.96</v>
      </c>
      <c r="I222" s="83">
        <v>1062.0999999999999</v>
      </c>
      <c r="J222" s="83">
        <v>13.77</v>
      </c>
      <c r="K222" s="83">
        <v>1568.09</v>
      </c>
      <c r="L222" s="354">
        <v>6.2203505469944709</v>
      </c>
      <c r="M222" s="354">
        <v>11.499566912083152</v>
      </c>
      <c r="N222" s="354">
        <v>5.4</v>
      </c>
      <c r="O222" s="354">
        <v>4.7497728236505727</v>
      </c>
      <c r="P222" s="84"/>
      <c r="Q222" s="84"/>
      <c r="R222" s="84">
        <v>20</v>
      </c>
    </row>
    <row r="223" spans="1:18" ht="48">
      <c r="A223" s="80">
        <v>99</v>
      </c>
      <c r="B223" s="77" t="s">
        <v>385</v>
      </c>
      <c r="C223" s="81" t="s">
        <v>386</v>
      </c>
      <c r="D223" s="82">
        <v>421.33</v>
      </c>
      <c r="E223" s="82">
        <v>89.39</v>
      </c>
      <c r="F223" s="82">
        <v>1.8</v>
      </c>
      <c r="G223" s="82">
        <v>330.14</v>
      </c>
      <c r="H223" s="83">
        <v>2605.79</v>
      </c>
      <c r="I223" s="83">
        <v>1028.05</v>
      </c>
      <c r="J223" s="83">
        <v>9.65</v>
      </c>
      <c r="K223" s="83">
        <v>1568.09</v>
      </c>
      <c r="L223" s="354">
        <v>6.1846770939643507</v>
      </c>
      <c r="M223" s="354">
        <v>11.500727150687997</v>
      </c>
      <c r="N223" s="354">
        <v>5.3611111111111116</v>
      </c>
      <c r="O223" s="354">
        <v>4.7497728236505727</v>
      </c>
      <c r="P223" s="84"/>
      <c r="Q223" s="84"/>
      <c r="R223" s="84">
        <v>20</v>
      </c>
    </row>
    <row r="224" spans="1:18" ht="48">
      <c r="A224" s="80">
        <v>100</v>
      </c>
      <c r="B224" s="77" t="s">
        <v>387</v>
      </c>
      <c r="C224" s="81" t="s">
        <v>388</v>
      </c>
      <c r="D224" s="82">
        <v>877.28</v>
      </c>
      <c r="E224" s="82">
        <v>92.36</v>
      </c>
      <c r="F224" s="82">
        <v>454.78</v>
      </c>
      <c r="G224" s="82">
        <v>330.14</v>
      </c>
      <c r="H224" s="83">
        <v>4297.87</v>
      </c>
      <c r="I224" s="83">
        <v>1062.0999999999999</v>
      </c>
      <c r="J224" s="83">
        <v>1667.68</v>
      </c>
      <c r="K224" s="83">
        <v>1568.09</v>
      </c>
      <c r="L224" s="354">
        <v>4.8990858106875796</v>
      </c>
      <c r="M224" s="354">
        <v>11.499566912083152</v>
      </c>
      <c r="N224" s="354">
        <v>3.6670038260257711</v>
      </c>
      <c r="O224" s="354">
        <v>4.7497728236505727</v>
      </c>
      <c r="P224" s="84"/>
      <c r="Q224" s="84"/>
      <c r="R224" s="84">
        <v>20</v>
      </c>
    </row>
    <row r="225" spans="1:18" ht="48">
      <c r="A225" s="80">
        <v>101</v>
      </c>
      <c r="B225" s="77" t="s">
        <v>389</v>
      </c>
      <c r="C225" s="81" t="s">
        <v>390</v>
      </c>
      <c r="D225" s="82">
        <v>873.56</v>
      </c>
      <c r="E225" s="82">
        <v>89.39</v>
      </c>
      <c r="F225" s="82">
        <v>454.03</v>
      </c>
      <c r="G225" s="82">
        <v>330.14</v>
      </c>
      <c r="H225" s="83">
        <v>4259.7</v>
      </c>
      <c r="I225" s="83">
        <v>1028.05</v>
      </c>
      <c r="J225" s="83">
        <v>1663.56</v>
      </c>
      <c r="K225" s="83">
        <v>1568.09</v>
      </c>
      <c r="L225" s="354">
        <v>4.8762534914602318</v>
      </c>
      <c r="M225" s="354">
        <v>11.500727150687997</v>
      </c>
      <c r="N225" s="354">
        <v>3.6639869612140168</v>
      </c>
      <c r="O225" s="354">
        <v>4.7497728236505727</v>
      </c>
      <c r="P225" s="84"/>
      <c r="Q225" s="84"/>
      <c r="R225" s="84">
        <v>20</v>
      </c>
    </row>
    <row r="226" spans="1:18" ht="84">
      <c r="A226" s="85">
        <v>102</v>
      </c>
      <c r="B226" s="86" t="s">
        <v>391</v>
      </c>
      <c r="C226" s="87" t="s">
        <v>392</v>
      </c>
      <c r="D226" s="88">
        <v>3211.77</v>
      </c>
      <c r="E226" s="88">
        <v>525.20000000000005</v>
      </c>
      <c r="F226" s="88">
        <v>1945.79</v>
      </c>
      <c r="G226" s="88">
        <v>740.78</v>
      </c>
      <c r="H226" s="89">
        <v>16749.57</v>
      </c>
      <c r="I226" s="89">
        <v>6039.78</v>
      </c>
      <c r="J226" s="89">
        <v>7194.71</v>
      </c>
      <c r="K226" s="89">
        <v>3515.08</v>
      </c>
      <c r="L226" s="355">
        <v>5.2150589861665066</v>
      </c>
      <c r="M226" s="355">
        <v>11.499961919268848</v>
      </c>
      <c r="N226" s="355">
        <v>3.6975778475580614</v>
      </c>
      <c r="O226" s="355">
        <v>4.7451065093550042</v>
      </c>
      <c r="P226" s="90"/>
      <c r="Q226" s="90"/>
      <c r="R226" s="90">
        <v>20</v>
      </c>
    </row>
    <row r="227" spans="1:18" ht="16.5" customHeight="1">
      <c r="A227" s="360" t="s">
        <v>393</v>
      </c>
      <c r="B227" s="361"/>
      <c r="C227" s="361"/>
      <c r="D227" s="361"/>
      <c r="E227" s="361"/>
      <c r="F227" s="361"/>
      <c r="G227" s="361"/>
      <c r="H227" s="361"/>
      <c r="I227" s="361"/>
      <c r="J227" s="361"/>
      <c r="K227" s="361"/>
      <c r="L227" s="361"/>
      <c r="M227" s="361"/>
      <c r="N227" s="361"/>
      <c r="O227" s="361"/>
      <c r="P227" s="361"/>
      <c r="Q227" s="361"/>
      <c r="R227" s="361"/>
    </row>
    <row r="228" spans="1:18" ht="24">
      <c r="A228" s="85">
        <v>103</v>
      </c>
      <c r="B228" s="86" t="s">
        <v>394</v>
      </c>
      <c r="C228" s="87" t="s">
        <v>395</v>
      </c>
      <c r="D228" s="88">
        <v>1118</v>
      </c>
      <c r="E228" s="88">
        <v>747.68</v>
      </c>
      <c r="F228" s="88">
        <v>14.69</v>
      </c>
      <c r="G228" s="88">
        <v>355.63</v>
      </c>
      <c r="H228" s="89">
        <v>10458.16</v>
      </c>
      <c r="I228" s="89">
        <v>8598.3700000000008</v>
      </c>
      <c r="J228" s="89">
        <v>77.39</v>
      </c>
      <c r="K228" s="89">
        <v>1782.4</v>
      </c>
      <c r="L228" s="355">
        <v>9.3543470483005358</v>
      </c>
      <c r="M228" s="355">
        <v>11.500066873528784</v>
      </c>
      <c r="N228" s="355">
        <v>5.2682096664397555</v>
      </c>
      <c r="O228" s="355">
        <v>5.0119506228383433</v>
      </c>
      <c r="P228" s="90"/>
      <c r="Q228" s="90"/>
      <c r="R228" s="90">
        <v>21</v>
      </c>
    </row>
    <row r="229" spans="1:18" ht="12.75">
      <c r="A229" s="360" t="s">
        <v>396</v>
      </c>
      <c r="B229" s="361"/>
      <c r="C229" s="361"/>
      <c r="D229" s="361"/>
      <c r="E229" s="361"/>
      <c r="F229" s="361"/>
      <c r="G229" s="361"/>
      <c r="H229" s="361"/>
      <c r="I229" s="361"/>
      <c r="J229" s="361"/>
      <c r="K229" s="361"/>
      <c r="L229" s="361"/>
      <c r="M229" s="361"/>
      <c r="N229" s="361"/>
      <c r="O229" s="361"/>
      <c r="P229" s="361"/>
      <c r="Q229" s="361"/>
      <c r="R229" s="361"/>
    </row>
    <row r="230" spans="1:18" ht="36">
      <c r="A230" s="80">
        <v>104</v>
      </c>
      <c r="B230" s="77" t="s">
        <v>397</v>
      </c>
      <c r="C230" s="81" t="s">
        <v>398</v>
      </c>
      <c r="D230" s="82">
        <v>130.34</v>
      </c>
      <c r="E230" s="82">
        <v>35.159999999999997</v>
      </c>
      <c r="F230" s="82">
        <v>1.05</v>
      </c>
      <c r="G230" s="82">
        <v>94.13</v>
      </c>
      <c r="H230" s="83">
        <v>959.75</v>
      </c>
      <c r="I230" s="83">
        <v>404.31</v>
      </c>
      <c r="J230" s="83">
        <v>6.13</v>
      </c>
      <c r="K230" s="83">
        <v>549.30999999999995</v>
      </c>
      <c r="L230" s="354">
        <v>7.3634340954426882</v>
      </c>
      <c r="M230" s="354">
        <v>11.499146757679181</v>
      </c>
      <c r="N230" s="354">
        <v>5.8380952380952378</v>
      </c>
      <c r="O230" s="354">
        <v>5.8356528205672999</v>
      </c>
      <c r="P230" s="84"/>
      <c r="Q230" s="84"/>
      <c r="R230" s="84">
        <v>22</v>
      </c>
    </row>
    <row r="231" spans="1:18" ht="36">
      <c r="A231" s="80">
        <v>105</v>
      </c>
      <c r="B231" s="77" t="s">
        <v>399</v>
      </c>
      <c r="C231" s="81" t="s">
        <v>400</v>
      </c>
      <c r="D231" s="82">
        <v>240.87</v>
      </c>
      <c r="E231" s="82">
        <v>64.81</v>
      </c>
      <c r="F231" s="82">
        <v>2.1</v>
      </c>
      <c r="G231" s="82">
        <v>173.96</v>
      </c>
      <c r="H231" s="83">
        <v>1773.05</v>
      </c>
      <c r="I231" s="83">
        <v>745.33</v>
      </c>
      <c r="J231" s="83">
        <v>12.27</v>
      </c>
      <c r="K231" s="83">
        <v>1015.45</v>
      </c>
      <c r="L231" s="354">
        <v>7.3610246190891351</v>
      </c>
      <c r="M231" s="354">
        <v>11.500231445764543</v>
      </c>
      <c r="N231" s="354">
        <v>5.8428571428571425</v>
      </c>
      <c r="O231" s="354">
        <v>5.8372614394113587</v>
      </c>
      <c r="P231" s="84"/>
      <c r="Q231" s="84"/>
      <c r="R231" s="84">
        <v>22</v>
      </c>
    </row>
    <row r="232" spans="1:18" ht="36">
      <c r="A232" s="85">
        <v>106</v>
      </c>
      <c r="B232" s="86" t="s">
        <v>401</v>
      </c>
      <c r="C232" s="87" t="s">
        <v>402</v>
      </c>
      <c r="D232" s="88">
        <v>2640.46</v>
      </c>
      <c r="E232" s="88">
        <v>437.57</v>
      </c>
      <c r="F232" s="88">
        <v>28.39</v>
      </c>
      <c r="G232" s="88">
        <v>2174.5</v>
      </c>
      <c r="H232" s="89">
        <v>21049.14</v>
      </c>
      <c r="I232" s="89">
        <v>5032.03</v>
      </c>
      <c r="J232" s="89">
        <v>165.61</v>
      </c>
      <c r="K232" s="89">
        <v>15851.5</v>
      </c>
      <c r="L232" s="355">
        <v>7.9717700703665271</v>
      </c>
      <c r="M232" s="355">
        <v>11.49994286628425</v>
      </c>
      <c r="N232" s="355">
        <v>5.8333920394505112</v>
      </c>
      <c r="O232" s="355">
        <v>7.2897217751207171</v>
      </c>
      <c r="P232" s="90"/>
      <c r="Q232" s="90"/>
      <c r="R232" s="90">
        <v>22</v>
      </c>
    </row>
    <row r="233" spans="1:18" ht="30" customHeight="1">
      <c r="A233" s="360" t="s">
        <v>403</v>
      </c>
      <c r="B233" s="361"/>
      <c r="C233" s="361"/>
      <c r="D233" s="361"/>
      <c r="E233" s="361"/>
      <c r="F233" s="361"/>
      <c r="G233" s="361"/>
      <c r="H233" s="361"/>
      <c r="I233" s="361"/>
      <c r="J233" s="361"/>
      <c r="K233" s="361"/>
      <c r="L233" s="361"/>
      <c r="M233" s="361"/>
      <c r="N233" s="361"/>
      <c r="O233" s="361"/>
      <c r="P233" s="361"/>
      <c r="Q233" s="361"/>
      <c r="R233" s="361"/>
    </row>
    <row r="234" spans="1:18" ht="84">
      <c r="A234" s="80">
        <v>107</v>
      </c>
      <c r="B234" s="77" t="s">
        <v>404</v>
      </c>
      <c r="C234" s="81" t="s">
        <v>405</v>
      </c>
      <c r="D234" s="82">
        <v>395.29</v>
      </c>
      <c r="E234" s="82">
        <v>131.16</v>
      </c>
      <c r="F234" s="82">
        <v>93.3</v>
      </c>
      <c r="G234" s="82">
        <v>170.83</v>
      </c>
      <c r="H234" s="83">
        <v>2918.81</v>
      </c>
      <c r="I234" s="83">
        <v>1508.39</v>
      </c>
      <c r="J234" s="83">
        <v>626.03</v>
      </c>
      <c r="K234" s="83">
        <v>784.39</v>
      </c>
      <c r="L234" s="354">
        <v>7.383971261605403</v>
      </c>
      <c r="M234" s="354">
        <v>11.500381213784692</v>
      </c>
      <c r="N234" s="354">
        <v>6.7098606645230436</v>
      </c>
      <c r="O234" s="354">
        <v>4.5916408125036581</v>
      </c>
      <c r="P234" s="84"/>
      <c r="Q234" s="84"/>
      <c r="R234" s="84">
        <v>23</v>
      </c>
    </row>
    <row r="235" spans="1:18" ht="84">
      <c r="A235" s="80">
        <v>108</v>
      </c>
      <c r="B235" s="77" t="s">
        <v>406</v>
      </c>
      <c r="C235" s="81" t="s">
        <v>407</v>
      </c>
      <c r="D235" s="82">
        <v>431.26</v>
      </c>
      <c r="E235" s="82">
        <v>137.66999999999999</v>
      </c>
      <c r="F235" s="82">
        <v>93.51</v>
      </c>
      <c r="G235" s="82">
        <v>200.08</v>
      </c>
      <c r="H235" s="83">
        <v>3108.62</v>
      </c>
      <c r="I235" s="83">
        <v>1583.18</v>
      </c>
      <c r="J235" s="83">
        <v>627.19000000000005</v>
      </c>
      <c r="K235" s="83">
        <v>898.25</v>
      </c>
      <c r="L235" s="354">
        <v>7.2082270556045076</v>
      </c>
      <c r="M235" s="354">
        <v>11.499818406333988</v>
      </c>
      <c r="N235" s="354">
        <v>6.7071970912201904</v>
      </c>
      <c r="O235" s="354">
        <v>4.4894542183126749</v>
      </c>
      <c r="P235" s="84"/>
      <c r="Q235" s="84"/>
      <c r="R235" s="84">
        <v>23</v>
      </c>
    </row>
    <row r="236" spans="1:18" ht="84">
      <c r="A236" s="80">
        <v>109</v>
      </c>
      <c r="B236" s="77" t="s">
        <v>408</v>
      </c>
      <c r="C236" s="81" t="s">
        <v>409</v>
      </c>
      <c r="D236" s="82">
        <v>531.21</v>
      </c>
      <c r="E236" s="82">
        <v>146.34</v>
      </c>
      <c r="F236" s="82">
        <v>126.33</v>
      </c>
      <c r="G236" s="82">
        <v>258.54000000000002</v>
      </c>
      <c r="H236" s="83">
        <v>3658.28</v>
      </c>
      <c r="I236" s="83">
        <v>1682.91</v>
      </c>
      <c r="J236" s="83">
        <v>849.5</v>
      </c>
      <c r="K236" s="83">
        <v>1125.8699999999999</v>
      </c>
      <c r="L236" s="354">
        <v>6.8866926450932775</v>
      </c>
      <c r="M236" s="354">
        <v>11.5</v>
      </c>
      <c r="N236" s="354">
        <v>6.7244518325021767</v>
      </c>
      <c r="O236" s="354">
        <v>4.3547226734741233</v>
      </c>
      <c r="P236" s="84"/>
      <c r="Q236" s="84"/>
      <c r="R236" s="84">
        <v>23</v>
      </c>
    </row>
    <row r="237" spans="1:18" ht="84">
      <c r="A237" s="80">
        <v>110</v>
      </c>
      <c r="B237" s="77" t="s">
        <v>410</v>
      </c>
      <c r="C237" s="81" t="s">
        <v>411</v>
      </c>
      <c r="D237" s="82">
        <v>562.80999999999995</v>
      </c>
      <c r="E237" s="82">
        <v>148.51</v>
      </c>
      <c r="F237" s="82">
        <v>126.52</v>
      </c>
      <c r="G237" s="82">
        <v>287.77999999999997</v>
      </c>
      <c r="H237" s="83">
        <v>3798.11</v>
      </c>
      <c r="I237" s="83">
        <v>1707.84</v>
      </c>
      <c r="J237" s="83">
        <v>850.53</v>
      </c>
      <c r="K237" s="83">
        <v>1239.74</v>
      </c>
      <c r="L237" s="354">
        <v>6.7484763952310738</v>
      </c>
      <c r="M237" s="354">
        <v>11.499831661167597</v>
      </c>
      <c r="N237" s="354">
        <v>6.722494467277901</v>
      </c>
      <c r="O237" s="354">
        <v>4.3079435680033367</v>
      </c>
      <c r="P237" s="84"/>
      <c r="Q237" s="84"/>
      <c r="R237" s="84">
        <v>23</v>
      </c>
    </row>
    <row r="238" spans="1:18" ht="84">
      <c r="A238" s="80">
        <v>111</v>
      </c>
      <c r="B238" s="77" t="s">
        <v>412</v>
      </c>
      <c r="C238" s="81" t="s">
        <v>413</v>
      </c>
      <c r="D238" s="82">
        <v>613.94000000000005</v>
      </c>
      <c r="E238" s="82">
        <v>150.68</v>
      </c>
      <c r="F238" s="82">
        <v>146.24</v>
      </c>
      <c r="G238" s="82">
        <v>317.02</v>
      </c>
      <c r="H238" s="83">
        <v>4070.29</v>
      </c>
      <c r="I238" s="83">
        <v>1732.77</v>
      </c>
      <c r="J238" s="83">
        <v>983.91</v>
      </c>
      <c r="K238" s="83">
        <v>1353.61</v>
      </c>
      <c r="L238" s="354">
        <v>6.629784669511678</v>
      </c>
      <c r="M238" s="354">
        <v>11.499668170958321</v>
      </c>
      <c r="N238" s="354">
        <v>6.7280497811816184</v>
      </c>
      <c r="O238" s="354">
        <v>4.269793703867264</v>
      </c>
      <c r="P238" s="84"/>
      <c r="Q238" s="84"/>
      <c r="R238" s="84">
        <v>23</v>
      </c>
    </row>
    <row r="239" spans="1:18" ht="84">
      <c r="A239" s="85">
        <v>112</v>
      </c>
      <c r="B239" s="86" t="s">
        <v>414</v>
      </c>
      <c r="C239" s="87" t="s">
        <v>415</v>
      </c>
      <c r="D239" s="88">
        <v>646.72</v>
      </c>
      <c r="E239" s="88">
        <v>153.93</v>
      </c>
      <c r="F239" s="88">
        <v>146.53</v>
      </c>
      <c r="G239" s="88">
        <v>346.26</v>
      </c>
      <c r="H239" s="89">
        <v>4223.12</v>
      </c>
      <c r="I239" s="89">
        <v>1770.17</v>
      </c>
      <c r="J239" s="89">
        <v>985.46</v>
      </c>
      <c r="K239" s="89">
        <v>1467.49</v>
      </c>
      <c r="L239" s="355">
        <v>6.530059376546264</v>
      </c>
      <c r="M239" s="355">
        <v>11.499837588514259</v>
      </c>
      <c r="N239" s="355">
        <v>6.7253122227530202</v>
      </c>
      <c r="O239" s="355">
        <v>4.2381158666897711</v>
      </c>
      <c r="P239" s="90"/>
      <c r="Q239" s="90"/>
      <c r="R239" s="90">
        <v>23</v>
      </c>
    </row>
    <row r="240" spans="1:18" ht="12.75">
      <c r="A240" s="360" t="s">
        <v>416</v>
      </c>
      <c r="B240" s="361"/>
      <c r="C240" s="361"/>
      <c r="D240" s="361"/>
      <c r="E240" s="361"/>
      <c r="F240" s="361"/>
      <c r="G240" s="361"/>
      <c r="H240" s="361"/>
      <c r="I240" s="361"/>
      <c r="J240" s="361"/>
      <c r="K240" s="361"/>
      <c r="L240" s="361"/>
      <c r="M240" s="361"/>
      <c r="N240" s="361"/>
      <c r="O240" s="361"/>
      <c r="P240" s="361"/>
      <c r="Q240" s="361"/>
      <c r="R240" s="361"/>
    </row>
    <row r="241" spans="1:18" ht="24">
      <c r="A241" s="80">
        <v>113</v>
      </c>
      <c r="B241" s="77" t="s">
        <v>417</v>
      </c>
      <c r="C241" s="81" t="s">
        <v>418</v>
      </c>
      <c r="D241" s="82">
        <v>12928.71</v>
      </c>
      <c r="E241" s="82">
        <v>1711.88</v>
      </c>
      <c r="F241" s="82">
        <v>76.680000000000007</v>
      </c>
      <c r="G241" s="82">
        <v>11140.15</v>
      </c>
      <c r="H241" s="83">
        <v>98404.4</v>
      </c>
      <c r="I241" s="83">
        <v>19686.64</v>
      </c>
      <c r="J241" s="83">
        <v>409.79</v>
      </c>
      <c r="K241" s="83">
        <v>78307.97</v>
      </c>
      <c r="L241" s="354">
        <v>7.6113084754782188</v>
      </c>
      <c r="M241" s="354">
        <v>11.500011683061896</v>
      </c>
      <c r="N241" s="354">
        <v>5.3441575378195099</v>
      </c>
      <c r="O241" s="354">
        <v>7.029346103957308</v>
      </c>
      <c r="P241" s="84"/>
      <c r="Q241" s="84"/>
      <c r="R241" s="84">
        <v>24</v>
      </c>
    </row>
    <row r="242" spans="1:18" ht="12.75">
      <c r="A242" s="80"/>
      <c r="B242" s="77"/>
      <c r="C242" s="81"/>
      <c r="D242" s="82"/>
      <c r="E242" s="82"/>
      <c r="F242" s="82"/>
      <c r="G242" s="82"/>
      <c r="H242" s="83"/>
      <c r="I242" s="83"/>
      <c r="J242" s="83"/>
      <c r="K242" s="83"/>
      <c r="L242" s="354"/>
      <c r="M242" s="354"/>
      <c r="N242" s="354"/>
      <c r="O242" s="354"/>
      <c r="P242" s="75"/>
      <c r="Q242" s="75"/>
      <c r="R242" s="75"/>
    </row>
    <row r="243" spans="1:18">
      <c r="A243" s="84"/>
      <c r="B243" s="52"/>
      <c r="C243" s="84"/>
      <c r="D243" s="84"/>
      <c r="E243" s="84"/>
      <c r="F243" s="84"/>
      <c r="G243" s="84"/>
      <c r="H243" s="53"/>
      <c r="I243" s="53"/>
      <c r="J243" s="53"/>
      <c r="K243" s="53"/>
      <c r="L243" s="356"/>
      <c r="M243" s="356"/>
      <c r="N243" s="356"/>
      <c r="O243" s="356"/>
      <c r="P243" s="66"/>
      <c r="Q243" s="66"/>
      <c r="R243" s="66"/>
    </row>
    <row r="244" spans="1:18" ht="12.75">
      <c r="A244" s="361" t="s">
        <v>63</v>
      </c>
      <c r="B244" s="361"/>
      <c r="C244" s="361"/>
      <c r="D244" s="78">
        <v>965098.02</v>
      </c>
      <c r="E244" s="78">
        <v>162908.85999999999</v>
      </c>
      <c r="F244" s="78">
        <v>96619.98</v>
      </c>
      <c r="G244" s="78">
        <v>705569.18</v>
      </c>
      <c r="H244" s="79">
        <v>6273950.4900000002</v>
      </c>
      <c r="I244" s="79">
        <v>1873491.02</v>
      </c>
      <c r="J244" s="79">
        <v>492040.57</v>
      </c>
      <c r="K244" s="79">
        <v>3908418.9</v>
      </c>
      <c r="L244" s="357">
        <v>6.5008427744986985</v>
      </c>
      <c r="M244" s="357">
        <v>11.500240195652957</v>
      </c>
      <c r="N244" s="357">
        <v>5.0925343805701475</v>
      </c>
      <c r="O244" s="357">
        <v>5.5393843875096689</v>
      </c>
      <c r="P244" s="75"/>
      <c r="Q244" s="75"/>
      <c r="R244" s="75"/>
    </row>
    <row r="245" spans="1:18">
      <c r="A245" s="84"/>
      <c r="B245" s="52"/>
      <c r="C245" s="84"/>
      <c r="D245" s="84"/>
      <c r="E245" s="84"/>
      <c r="F245" s="84"/>
      <c r="G245" s="84"/>
      <c r="H245" s="53"/>
      <c r="I245" s="53"/>
      <c r="J245" s="53"/>
      <c r="K245" s="53"/>
      <c r="L245" s="356"/>
      <c r="M245" s="356"/>
      <c r="N245" s="356"/>
      <c r="O245" s="356"/>
    </row>
    <row r="246" spans="1:18" ht="18" customHeight="1">
      <c r="A246" s="374" t="s">
        <v>419</v>
      </c>
      <c r="B246" s="375"/>
      <c r="C246" s="375"/>
      <c r="D246" s="375"/>
      <c r="E246" s="375"/>
      <c r="F246" s="375"/>
      <c r="G246" s="375"/>
      <c r="H246" s="375"/>
      <c r="I246" s="375"/>
      <c r="J246" s="375"/>
      <c r="K246" s="375"/>
      <c r="L246" s="375"/>
      <c r="M246" s="375"/>
      <c r="N246" s="375"/>
      <c r="O246" s="375"/>
    </row>
    <row r="247" spans="1:18" ht="15" customHeight="1">
      <c r="A247" s="360" t="s">
        <v>420</v>
      </c>
      <c r="B247" s="361"/>
      <c r="C247" s="361"/>
      <c r="D247" s="361"/>
      <c r="E247" s="361"/>
      <c r="F247" s="361"/>
      <c r="G247" s="361"/>
      <c r="H247" s="361"/>
      <c r="I247" s="361"/>
      <c r="J247" s="361"/>
      <c r="K247" s="361"/>
      <c r="L247" s="361"/>
      <c r="M247" s="361"/>
      <c r="N247" s="361"/>
      <c r="O247" s="361"/>
      <c r="P247" s="361"/>
      <c r="Q247" s="361"/>
      <c r="R247" s="361"/>
    </row>
    <row r="248" spans="1:18" ht="36">
      <c r="A248" s="101">
        <v>1</v>
      </c>
      <c r="B248" s="102" t="s">
        <v>421</v>
      </c>
      <c r="C248" s="103" t="s">
        <v>422</v>
      </c>
      <c r="D248" s="104">
        <v>5374.71</v>
      </c>
      <c r="E248" s="104">
        <v>2055.44</v>
      </c>
      <c r="F248" s="104">
        <v>3319.27</v>
      </c>
      <c r="G248" s="104"/>
      <c r="H248" s="105">
        <v>42161.36</v>
      </c>
      <c r="I248" s="105">
        <v>23638.63</v>
      </c>
      <c r="J248" s="105">
        <v>18522.73</v>
      </c>
      <c r="K248" s="105"/>
      <c r="L248" s="355">
        <v>7.8443971860807373</v>
      </c>
      <c r="M248" s="355">
        <v>11.500520569805005</v>
      </c>
      <c r="N248" s="355">
        <v>5.5803625495967486</v>
      </c>
      <c r="O248" s="355" t="s">
        <v>138</v>
      </c>
      <c r="P248" s="106"/>
      <c r="Q248" s="106"/>
      <c r="R248" s="106">
        <v>1</v>
      </c>
    </row>
    <row r="249" spans="1:18" ht="12.75">
      <c r="A249" s="360" t="s">
        <v>423</v>
      </c>
      <c r="B249" s="361"/>
      <c r="C249" s="361"/>
      <c r="D249" s="361"/>
      <c r="E249" s="361"/>
      <c r="F249" s="361"/>
      <c r="G249" s="361"/>
      <c r="H249" s="361"/>
      <c r="I249" s="361"/>
      <c r="J249" s="361"/>
      <c r="K249" s="361"/>
      <c r="L249" s="361"/>
      <c r="M249" s="361"/>
      <c r="N249" s="361"/>
      <c r="O249" s="361"/>
      <c r="P249" s="361"/>
      <c r="Q249" s="361"/>
      <c r="R249" s="361"/>
    </row>
    <row r="250" spans="1:18">
      <c r="A250" s="101">
        <v>2</v>
      </c>
      <c r="B250" s="102" t="s">
        <v>424</v>
      </c>
      <c r="C250" s="103" t="s">
        <v>425</v>
      </c>
      <c r="D250" s="104">
        <v>131.26</v>
      </c>
      <c r="E250" s="104">
        <v>16.309999999999999</v>
      </c>
      <c r="F250" s="104">
        <v>114.95</v>
      </c>
      <c r="G250" s="104"/>
      <c r="H250" s="105">
        <v>931.69</v>
      </c>
      <c r="I250" s="105">
        <v>187.51</v>
      </c>
      <c r="J250" s="105">
        <v>744.18</v>
      </c>
      <c r="K250" s="105"/>
      <c r="L250" s="355">
        <v>7.0980496724059128</v>
      </c>
      <c r="M250" s="355">
        <v>11.496627835683631</v>
      </c>
      <c r="N250" s="355">
        <v>6.4739451935624182</v>
      </c>
      <c r="O250" s="355" t="s">
        <v>138</v>
      </c>
      <c r="P250" s="106"/>
      <c r="Q250" s="106"/>
      <c r="R250" s="106">
        <v>2</v>
      </c>
    </row>
    <row r="251" spans="1:18" ht="12.75">
      <c r="A251" s="360" t="s">
        <v>426</v>
      </c>
      <c r="B251" s="361"/>
      <c r="C251" s="361"/>
      <c r="D251" s="361"/>
      <c r="E251" s="361"/>
      <c r="F251" s="361"/>
      <c r="G251" s="361"/>
      <c r="H251" s="361"/>
      <c r="I251" s="361"/>
      <c r="J251" s="361"/>
      <c r="K251" s="361"/>
      <c r="L251" s="361"/>
      <c r="M251" s="361"/>
      <c r="N251" s="361"/>
      <c r="O251" s="361"/>
      <c r="P251" s="361"/>
      <c r="Q251" s="361"/>
      <c r="R251" s="361"/>
    </row>
    <row r="252" spans="1:18" ht="24">
      <c r="A252" s="96">
        <v>3</v>
      </c>
      <c r="B252" s="93" t="s">
        <v>427</v>
      </c>
      <c r="C252" s="97" t="s">
        <v>428</v>
      </c>
      <c r="D252" s="98">
        <v>289.99</v>
      </c>
      <c r="E252" s="98">
        <v>260.7</v>
      </c>
      <c r="F252" s="98">
        <v>29.29</v>
      </c>
      <c r="G252" s="98"/>
      <c r="H252" s="99">
        <v>3189.1</v>
      </c>
      <c r="I252" s="99">
        <v>2998.15</v>
      </c>
      <c r="J252" s="99">
        <v>190.95</v>
      </c>
      <c r="K252" s="99"/>
      <c r="L252" s="354">
        <v>10.997275768129935</v>
      </c>
      <c r="M252" s="354">
        <v>11.500383582662064</v>
      </c>
      <c r="N252" s="354">
        <v>6.5192898600204847</v>
      </c>
      <c r="O252" s="354" t="s">
        <v>138</v>
      </c>
      <c r="P252" s="100"/>
      <c r="Q252" s="100"/>
      <c r="R252" s="100">
        <v>3</v>
      </c>
    </row>
    <row r="253" spans="1:18" ht="24">
      <c r="A253" s="96">
        <v>4</v>
      </c>
      <c r="B253" s="93" t="s">
        <v>429</v>
      </c>
      <c r="C253" s="97" t="s">
        <v>430</v>
      </c>
      <c r="D253" s="98">
        <v>141.13</v>
      </c>
      <c r="E253" s="98">
        <v>137.84</v>
      </c>
      <c r="F253" s="98">
        <v>3.29</v>
      </c>
      <c r="G253" s="98"/>
      <c r="H253" s="99">
        <v>1606.67</v>
      </c>
      <c r="I253" s="99">
        <v>1585.19</v>
      </c>
      <c r="J253" s="99">
        <v>21.48</v>
      </c>
      <c r="K253" s="99"/>
      <c r="L253" s="354">
        <v>11.384326507475379</v>
      </c>
      <c r="M253" s="354">
        <v>11.500217643644806</v>
      </c>
      <c r="N253" s="354">
        <v>6.5288753799392101</v>
      </c>
      <c r="O253" s="354" t="s">
        <v>138</v>
      </c>
      <c r="P253" s="100"/>
      <c r="Q253" s="100"/>
      <c r="R253" s="100">
        <v>3</v>
      </c>
    </row>
    <row r="254" spans="1:18" ht="24">
      <c r="A254" s="101">
        <v>5</v>
      </c>
      <c r="B254" s="102" t="s">
        <v>431</v>
      </c>
      <c r="C254" s="103" t="s">
        <v>432</v>
      </c>
      <c r="D254" s="104">
        <v>936.49</v>
      </c>
      <c r="E254" s="104">
        <v>800.3</v>
      </c>
      <c r="F254" s="104">
        <v>136.19</v>
      </c>
      <c r="G254" s="104"/>
      <c r="H254" s="105">
        <v>10091.35</v>
      </c>
      <c r="I254" s="105">
        <v>9203.42</v>
      </c>
      <c r="J254" s="105">
        <v>887.93</v>
      </c>
      <c r="K254" s="105"/>
      <c r="L254" s="355">
        <v>10.775715704385526</v>
      </c>
      <c r="M254" s="355">
        <v>11.499962514057229</v>
      </c>
      <c r="N254" s="355">
        <v>6.5197885307291283</v>
      </c>
      <c r="O254" s="355" t="s">
        <v>138</v>
      </c>
      <c r="P254" s="106"/>
      <c r="Q254" s="106"/>
      <c r="R254" s="106">
        <v>3</v>
      </c>
    </row>
    <row r="255" spans="1:18" ht="12.75">
      <c r="A255" s="360" t="s">
        <v>433</v>
      </c>
      <c r="B255" s="361"/>
      <c r="C255" s="361"/>
      <c r="D255" s="361"/>
      <c r="E255" s="361"/>
      <c r="F255" s="361"/>
      <c r="G255" s="361"/>
      <c r="H255" s="361"/>
      <c r="I255" s="361"/>
      <c r="J255" s="361"/>
      <c r="K255" s="361"/>
      <c r="L255" s="361"/>
      <c r="M255" s="361"/>
      <c r="N255" s="361"/>
      <c r="O255" s="361"/>
      <c r="P255" s="361"/>
      <c r="Q255" s="361"/>
      <c r="R255" s="361"/>
    </row>
    <row r="256" spans="1:18" ht="24">
      <c r="A256" s="96">
        <v>6</v>
      </c>
      <c r="B256" s="93" t="s">
        <v>434</v>
      </c>
      <c r="C256" s="97" t="s">
        <v>435</v>
      </c>
      <c r="D256" s="98">
        <v>38041.730000000003</v>
      </c>
      <c r="E256" s="98">
        <v>9673.51</v>
      </c>
      <c r="F256" s="98">
        <v>2795.91</v>
      </c>
      <c r="G256" s="98">
        <v>25572.31</v>
      </c>
      <c r="H256" s="99">
        <v>239941.63</v>
      </c>
      <c r="I256" s="99">
        <v>111245.31</v>
      </c>
      <c r="J256" s="99">
        <v>17029.61</v>
      </c>
      <c r="K256" s="99">
        <v>111666.71</v>
      </c>
      <c r="L256" s="354">
        <v>6.3073269801347092</v>
      </c>
      <c r="M256" s="354">
        <v>11.499994314369861</v>
      </c>
      <c r="N256" s="354">
        <v>6.0909006370019068</v>
      </c>
      <c r="O256" s="354">
        <v>4.3667040638878536</v>
      </c>
      <c r="P256" s="100"/>
      <c r="Q256" s="100"/>
      <c r="R256" s="100">
        <v>4</v>
      </c>
    </row>
    <row r="257" spans="1:18" ht="24">
      <c r="A257" s="96">
        <v>7</v>
      </c>
      <c r="B257" s="93" t="s">
        <v>436</v>
      </c>
      <c r="C257" s="97" t="s">
        <v>437</v>
      </c>
      <c r="D257" s="98">
        <v>1014.07</v>
      </c>
      <c r="E257" s="98">
        <v>237.65</v>
      </c>
      <c r="F257" s="98">
        <v>10.49</v>
      </c>
      <c r="G257" s="98">
        <v>765.93</v>
      </c>
      <c r="H257" s="99">
        <v>5713.15</v>
      </c>
      <c r="I257" s="99">
        <v>2733.14</v>
      </c>
      <c r="J257" s="99">
        <v>55.28</v>
      </c>
      <c r="K257" s="99">
        <v>2924.73</v>
      </c>
      <c r="L257" s="354">
        <v>5.6338812902462347</v>
      </c>
      <c r="M257" s="354">
        <v>11.500694298337891</v>
      </c>
      <c r="N257" s="354">
        <v>5.2697807435652999</v>
      </c>
      <c r="O257" s="354">
        <v>3.8185343308135211</v>
      </c>
      <c r="P257" s="100"/>
      <c r="Q257" s="100"/>
      <c r="R257" s="100">
        <v>4</v>
      </c>
    </row>
    <row r="258" spans="1:18" ht="24">
      <c r="A258" s="101">
        <v>8</v>
      </c>
      <c r="B258" s="102" t="s">
        <v>438</v>
      </c>
      <c r="C258" s="103" t="s">
        <v>439</v>
      </c>
      <c r="D258" s="104">
        <v>2227.1</v>
      </c>
      <c r="E258" s="104">
        <v>697.71</v>
      </c>
      <c r="F258" s="104">
        <v>158.4</v>
      </c>
      <c r="G258" s="104">
        <v>1370.99</v>
      </c>
      <c r="H258" s="105">
        <v>14801.14</v>
      </c>
      <c r="I258" s="105">
        <v>8024</v>
      </c>
      <c r="J258" s="105">
        <v>834.67</v>
      </c>
      <c r="K258" s="105">
        <v>5942.47</v>
      </c>
      <c r="L258" s="355">
        <v>6.6459251941987336</v>
      </c>
      <c r="M258" s="355">
        <v>11.500480142179414</v>
      </c>
      <c r="N258" s="355">
        <v>5.269381313131313</v>
      </c>
      <c r="O258" s="355">
        <v>4.3344371585496617</v>
      </c>
      <c r="P258" s="106"/>
      <c r="Q258" s="106"/>
      <c r="R258" s="106">
        <v>4</v>
      </c>
    </row>
    <row r="259" spans="1:18" ht="12.75">
      <c r="A259" s="360" t="s">
        <v>440</v>
      </c>
      <c r="B259" s="361"/>
      <c r="C259" s="361"/>
      <c r="D259" s="361"/>
      <c r="E259" s="361"/>
      <c r="F259" s="361"/>
      <c r="G259" s="361"/>
      <c r="H259" s="361"/>
      <c r="I259" s="361"/>
      <c r="J259" s="361"/>
      <c r="K259" s="361"/>
      <c r="L259" s="361"/>
      <c r="M259" s="361"/>
      <c r="N259" s="361"/>
      <c r="O259" s="361"/>
      <c r="P259" s="361"/>
      <c r="Q259" s="361"/>
      <c r="R259" s="361"/>
    </row>
    <row r="260" spans="1:18" ht="36">
      <c r="A260" s="96">
        <v>9</v>
      </c>
      <c r="B260" s="93" t="s">
        <v>441</v>
      </c>
      <c r="C260" s="97" t="s">
        <v>442</v>
      </c>
      <c r="D260" s="98">
        <v>8895.59</v>
      </c>
      <c r="E260" s="98">
        <v>1789.19</v>
      </c>
      <c r="F260" s="98">
        <v>183.58</v>
      </c>
      <c r="G260" s="98">
        <v>6922.82</v>
      </c>
      <c r="H260" s="99">
        <v>49288.38</v>
      </c>
      <c r="I260" s="99">
        <v>20576.560000000001</v>
      </c>
      <c r="J260" s="99">
        <v>967.33</v>
      </c>
      <c r="K260" s="99">
        <v>27744.49</v>
      </c>
      <c r="L260" s="354">
        <v>5.5407657052539516</v>
      </c>
      <c r="M260" s="354">
        <v>11.500489048116746</v>
      </c>
      <c r="N260" s="354">
        <v>5.2692559102298722</v>
      </c>
      <c r="O260" s="354">
        <v>4.0076861741313516</v>
      </c>
      <c r="P260" s="100"/>
      <c r="Q260" s="100"/>
      <c r="R260" s="100">
        <v>5</v>
      </c>
    </row>
    <row r="261" spans="1:18" ht="48">
      <c r="A261" s="96">
        <v>10</v>
      </c>
      <c r="B261" s="93" t="s">
        <v>443</v>
      </c>
      <c r="C261" s="97" t="s">
        <v>444</v>
      </c>
      <c r="D261" s="98">
        <v>2896.6</v>
      </c>
      <c r="E261" s="98">
        <v>1234.05</v>
      </c>
      <c r="F261" s="98">
        <v>186.72</v>
      </c>
      <c r="G261" s="98">
        <v>1475.83</v>
      </c>
      <c r="H261" s="99">
        <v>21696.49</v>
      </c>
      <c r="I261" s="99">
        <v>14191.63</v>
      </c>
      <c r="J261" s="99">
        <v>983.91</v>
      </c>
      <c r="K261" s="99">
        <v>6520.95</v>
      </c>
      <c r="L261" s="354">
        <v>7.4903300421183463</v>
      </c>
      <c r="M261" s="354">
        <v>11.500044568696568</v>
      </c>
      <c r="N261" s="354">
        <v>5.2694408740359897</v>
      </c>
      <c r="O261" s="354">
        <v>4.4184967103257149</v>
      </c>
      <c r="P261" s="100"/>
      <c r="Q261" s="100"/>
      <c r="R261" s="100">
        <v>5</v>
      </c>
    </row>
    <row r="262" spans="1:18" ht="48">
      <c r="A262" s="96">
        <v>11</v>
      </c>
      <c r="B262" s="93" t="s">
        <v>445</v>
      </c>
      <c r="C262" s="97" t="s">
        <v>446</v>
      </c>
      <c r="D262" s="98">
        <v>2964.47</v>
      </c>
      <c r="E262" s="98">
        <v>1301.92</v>
      </c>
      <c r="F262" s="98">
        <v>186.72</v>
      </c>
      <c r="G262" s="98">
        <v>1475.83</v>
      </c>
      <c r="H262" s="99">
        <v>22476.959999999999</v>
      </c>
      <c r="I262" s="99">
        <v>14972.1</v>
      </c>
      <c r="J262" s="99">
        <v>983.91</v>
      </c>
      <c r="K262" s="99">
        <v>6520.95</v>
      </c>
      <c r="L262" s="354">
        <v>7.5821175454634391</v>
      </c>
      <c r="M262" s="354">
        <v>11.500015361927</v>
      </c>
      <c r="N262" s="354">
        <v>5.2694408740359897</v>
      </c>
      <c r="O262" s="354">
        <v>4.4184967103257149</v>
      </c>
      <c r="P262" s="100"/>
      <c r="Q262" s="100"/>
      <c r="R262" s="100">
        <v>5</v>
      </c>
    </row>
    <row r="263" spans="1:18" ht="36">
      <c r="A263" s="101">
        <v>12</v>
      </c>
      <c r="B263" s="102" t="s">
        <v>447</v>
      </c>
      <c r="C263" s="103" t="s">
        <v>448</v>
      </c>
      <c r="D263" s="104">
        <v>8212.19</v>
      </c>
      <c r="E263" s="104">
        <v>1569.34</v>
      </c>
      <c r="F263" s="104">
        <v>234.98</v>
      </c>
      <c r="G263" s="104">
        <v>6407.87</v>
      </c>
      <c r="H263" s="105">
        <v>64048.160000000003</v>
      </c>
      <c r="I263" s="105">
        <v>18048.169999999998</v>
      </c>
      <c r="J263" s="105">
        <v>1238.18</v>
      </c>
      <c r="K263" s="105">
        <v>44761.81</v>
      </c>
      <c r="L263" s="355">
        <v>7.7991571066913945</v>
      </c>
      <c r="M263" s="355">
        <v>11.500484280015803</v>
      </c>
      <c r="N263" s="355">
        <v>5.2692995148523281</v>
      </c>
      <c r="O263" s="355">
        <v>6.9854429006830658</v>
      </c>
      <c r="P263" s="106"/>
      <c r="Q263" s="106"/>
      <c r="R263" s="106">
        <v>5</v>
      </c>
    </row>
    <row r="264" spans="1:18" ht="12.75">
      <c r="A264" s="360" t="s">
        <v>449</v>
      </c>
      <c r="B264" s="361"/>
      <c r="C264" s="361"/>
      <c r="D264" s="361"/>
      <c r="E264" s="361"/>
      <c r="F264" s="361"/>
      <c r="G264" s="361"/>
      <c r="H264" s="361"/>
      <c r="I264" s="361"/>
      <c r="J264" s="361"/>
      <c r="K264" s="361"/>
      <c r="L264" s="361"/>
      <c r="M264" s="361"/>
      <c r="N264" s="361"/>
      <c r="O264" s="361"/>
      <c r="P264" s="361"/>
      <c r="Q264" s="361"/>
      <c r="R264" s="361"/>
    </row>
    <row r="265" spans="1:18" ht="36">
      <c r="A265" s="96">
        <v>13</v>
      </c>
      <c r="B265" s="93" t="s">
        <v>450</v>
      </c>
      <c r="C265" s="97" t="s">
        <v>451</v>
      </c>
      <c r="D265" s="98">
        <v>410.46</v>
      </c>
      <c r="E265" s="98">
        <v>124.25</v>
      </c>
      <c r="F265" s="98">
        <v>7.34</v>
      </c>
      <c r="G265" s="98">
        <v>278.87</v>
      </c>
      <c r="H265" s="99">
        <v>2613.1</v>
      </c>
      <c r="I265" s="99">
        <v>1428.94</v>
      </c>
      <c r="J265" s="99">
        <v>38.69</v>
      </c>
      <c r="K265" s="99">
        <v>1145.47</v>
      </c>
      <c r="L265" s="354">
        <v>6.3662719875261899</v>
      </c>
      <c r="M265" s="354">
        <v>11.500523138832998</v>
      </c>
      <c r="N265" s="354">
        <v>5.2711171662125338</v>
      </c>
      <c r="O265" s="354">
        <v>4.1075411482052573</v>
      </c>
      <c r="P265" s="100"/>
      <c r="Q265" s="100"/>
      <c r="R265" s="100">
        <v>6</v>
      </c>
    </row>
    <row r="266" spans="1:18" ht="36">
      <c r="A266" s="101">
        <v>14</v>
      </c>
      <c r="B266" s="102" t="s">
        <v>452</v>
      </c>
      <c r="C266" s="103" t="s">
        <v>453</v>
      </c>
      <c r="D266" s="104">
        <v>493.97</v>
      </c>
      <c r="E266" s="104">
        <v>163.57</v>
      </c>
      <c r="F266" s="104">
        <v>8.39</v>
      </c>
      <c r="G266" s="104">
        <v>322.01</v>
      </c>
      <c r="H266" s="105">
        <v>3266.83</v>
      </c>
      <c r="I266" s="105">
        <v>1881.02</v>
      </c>
      <c r="J266" s="105">
        <v>44.22</v>
      </c>
      <c r="K266" s="105">
        <v>1341.59</v>
      </c>
      <c r="L266" s="355">
        <v>6.6134178188958836</v>
      </c>
      <c r="M266" s="355">
        <v>11.49978602433209</v>
      </c>
      <c r="N266" s="355">
        <v>5.2705601907032174</v>
      </c>
      <c r="O266" s="355">
        <v>4.1662991832551786</v>
      </c>
      <c r="P266" s="106"/>
      <c r="Q266" s="106"/>
      <c r="R266" s="106">
        <v>6</v>
      </c>
    </row>
    <row r="267" spans="1:18" ht="12.75">
      <c r="A267" s="360" t="s">
        <v>454</v>
      </c>
      <c r="B267" s="361"/>
      <c r="C267" s="361"/>
      <c r="D267" s="361"/>
      <c r="E267" s="361"/>
      <c r="F267" s="361"/>
      <c r="G267" s="361"/>
      <c r="H267" s="361"/>
      <c r="I267" s="361"/>
      <c r="J267" s="361"/>
      <c r="K267" s="361"/>
      <c r="L267" s="361"/>
      <c r="M267" s="361"/>
      <c r="N267" s="361"/>
      <c r="O267" s="361"/>
      <c r="P267" s="361"/>
      <c r="Q267" s="361"/>
      <c r="R267" s="361"/>
    </row>
    <row r="268" spans="1:18" ht="24">
      <c r="A268" s="96">
        <v>15</v>
      </c>
      <c r="B268" s="93" t="s">
        <v>455</v>
      </c>
      <c r="C268" s="97" t="s">
        <v>456</v>
      </c>
      <c r="D268" s="98">
        <v>3167.5</v>
      </c>
      <c r="E268" s="98">
        <v>2087.69</v>
      </c>
      <c r="F268" s="98">
        <v>383.17</v>
      </c>
      <c r="G268" s="98">
        <v>696.64</v>
      </c>
      <c r="H268" s="99">
        <v>28996.07</v>
      </c>
      <c r="I268" s="99">
        <v>24008.41</v>
      </c>
      <c r="J268" s="99">
        <v>2465.42</v>
      </c>
      <c r="K268" s="99">
        <v>2522.2399999999998</v>
      </c>
      <c r="L268" s="354">
        <v>9.1542446724546167</v>
      </c>
      <c r="M268" s="354">
        <v>11.499988025042033</v>
      </c>
      <c r="N268" s="354">
        <v>6.4342719941540309</v>
      </c>
      <c r="O268" s="354">
        <v>3.620578778135048</v>
      </c>
      <c r="P268" s="100"/>
      <c r="Q268" s="100"/>
      <c r="R268" s="100">
        <v>7</v>
      </c>
    </row>
    <row r="269" spans="1:18" ht="24">
      <c r="A269" s="101">
        <v>16</v>
      </c>
      <c r="B269" s="102" t="s">
        <v>457</v>
      </c>
      <c r="C269" s="103" t="s">
        <v>458</v>
      </c>
      <c r="D269" s="104">
        <v>3164</v>
      </c>
      <c r="E269" s="104">
        <v>2462.96</v>
      </c>
      <c r="F269" s="104">
        <v>456.33</v>
      </c>
      <c r="G269" s="104">
        <v>244.71</v>
      </c>
      <c r="H269" s="105">
        <v>32662.78</v>
      </c>
      <c r="I269" s="105">
        <v>28324</v>
      </c>
      <c r="J269" s="105">
        <v>3013.01</v>
      </c>
      <c r="K269" s="105">
        <v>1325.77</v>
      </c>
      <c r="L269" s="355">
        <v>10.323255372945638</v>
      </c>
      <c r="M269" s="355">
        <v>11.499983759378958</v>
      </c>
      <c r="N269" s="355">
        <v>6.6026998005829123</v>
      </c>
      <c r="O269" s="355">
        <v>5.4177189326141146</v>
      </c>
      <c r="P269" s="106"/>
      <c r="Q269" s="106"/>
      <c r="R269" s="106">
        <v>7</v>
      </c>
    </row>
    <row r="270" spans="1:18" ht="12.75">
      <c r="A270" s="360" t="s">
        <v>459</v>
      </c>
      <c r="B270" s="361"/>
      <c r="C270" s="361"/>
      <c r="D270" s="361"/>
      <c r="E270" s="361"/>
      <c r="F270" s="361"/>
      <c r="G270" s="361"/>
      <c r="H270" s="361"/>
      <c r="I270" s="361"/>
      <c r="J270" s="361"/>
      <c r="K270" s="361"/>
      <c r="L270" s="361"/>
      <c r="M270" s="361"/>
      <c r="N270" s="361"/>
      <c r="O270" s="361"/>
      <c r="P270" s="361"/>
      <c r="Q270" s="361"/>
      <c r="R270" s="361"/>
    </row>
    <row r="271" spans="1:18" ht="36">
      <c r="A271" s="96">
        <v>17</v>
      </c>
      <c r="B271" s="93" t="s">
        <v>460</v>
      </c>
      <c r="C271" s="97" t="s">
        <v>461</v>
      </c>
      <c r="D271" s="98">
        <v>9276.16</v>
      </c>
      <c r="E271" s="98">
        <v>298.16000000000003</v>
      </c>
      <c r="F271" s="98">
        <v>22.63</v>
      </c>
      <c r="G271" s="98">
        <v>8955.3700000000008</v>
      </c>
      <c r="H271" s="99">
        <v>58259.5</v>
      </c>
      <c r="I271" s="99">
        <v>3428.98</v>
      </c>
      <c r="J271" s="99">
        <v>144.13</v>
      </c>
      <c r="K271" s="99">
        <v>54686.39</v>
      </c>
      <c r="L271" s="354">
        <v>6.2805622153994758</v>
      </c>
      <c r="M271" s="354">
        <v>11.500469546552186</v>
      </c>
      <c r="N271" s="354">
        <v>6.3689792311091473</v>
      </c>
      <c r="O271" s="354">
        <v>6.1065472448374543</v>
      </c>
      <c r="P271" s="100"/>
      <c r="Q271" s="100"/>
      <c r="R271" s="100">
        <v>8</v>
      </c>
    </row>
    <row r="272" spans="1:18" ht="36">
      <c r="A272" s="101">
        <v>18</v>
      </c>
      <c r="B272" s="102" t="s">
        <v>462</v>
      </c>
      <c r="C272" s="103" t="s">
        <v>463</v>
      </c>
      <c r="D272" s="104">
        <v>9255.7800000000007</v>
      </c>
      <c r="E272" s="104">
        <v>277.77999999999997</v>
      </c>
      <c r="F272" s="104">
        <v>22.63</v>
      </c>
      <c r="G272" s="104">
        <v>8955.3700000000008</v>
      </c>
      <c r="H272" s="105">
        <v>58025.120000000003</v>
      </c>
      <c r="I272" s="105">
        <v>3194.6</v>
      </c>
      <c r="J272" s="105">
        <v>144.13</v>
      </c>
      <c r="K272" s="105">
        <v>54686.39</v>
      </c>
      <c r="L272" s="355">
        <v>6.2690686252266152</v>
      </c>
      <c r="M272" s="355">
        <v>11.500467996256031</v>
      </c>
      <c r="N272" s="355">
        <v>6.3689792311091473</v>
      </c>
      <c r="O272" s="355">
        <v>6.1065472448374543</v>
      </c>
      <c r="P272" s="106"/>
      <c r="Q272" s="106"/>
      <c r="R272" s="106">
        <v>8</v>
      </c>
    </row>
    <row r="273" spans="1:18" ht="12.75">
      <c r="A273" s="360" t="s">
        <v>464</v>
      </c>
      <c r="B273" s="361"/>
      <c r="C273" s="361"/>
      <c r="D273" s="361"/>
      <c r="E273" s="361"/>
      <c r="F273" s="361"/>
      <c r="G273" s="361"/>
      <c r="H273" s="361"/>
      <c r="I273" s="361"/>
      <c r="J273" s="361"/>
      <c r="K273" s="361"/>
      <c r="L273" s="361"/>
      <c r="M273" s="361"/>
      <c r="N273" s="361"/>
      <c r="O273" s="361"/>
      <c r="P273" s="361"/>
      <c r="Q273" s="361"/>
      <c r="R273" s="361"/>
    </row>
    <row r="274" spans="1:18" ht="24">
      <c r="A274" s="101">
        <v>19</v>
      </c>
      <c r="B274" s="102" t="s">
        <v>465</v>
      </c>
      <c r="C274" s="103" t="s">
        <v>466</v>
      </c>
      <c r="D274" s="104">
        <v>2720.8</v>
      </c>
      <c r="E274" s="104">
        <v>1143.52</v>
      </c>
      <c r="F274" s="104">
        <v>344.86</v>
      </c>
      <c r="G274" s="104">
        <v>1232.42</v>
      </c>
      <c r="H274" s="105">
        <v>22707.37</v>
      </c>
      <c r="I274" s="105">
        <v>13151.06</v>
      </c>
      <c r="J274" s="105">
        <v>2232.5300000000002</v>
      </c>
      <c r="K274" s="105">
        <v>7323.78</v>
      </c>
      <c r="L274" s="355">
        <v>8.3458431343722417</v>
      </c>
      <c r="M274" s="355">
        <v>11.500507205820623</v>
      </c>
      <c r="N274" s="355">
        <v>6.4737284695238655</v>
      </c>
      <c r="O274" s="355">
        <v>5.9426007367618174</v>
      </c>
      <c r="P274" s="106"/>
      <c r="Q274" s="106"/>
      <c r="R274" s="106">
        <v>9</v>
      </c>
    </row>
    <row r="275" spans="1:18" ht="12.75">
      <c r="A275" s="360" t="s">
        <v>467</v>
      </c>
      <c r="B275" s="361"/>
      <c r="C275" s="361"/>
      <c r="D275" s="361"/>
      <c r="E275" s="361"/>
      <c r="F275" s="361"/>
      <c r="G275" s="361"/>
      <c r="H275" s="361"/>
      <c r="I275" s="361"/>
      <c r="J275" s="361"/>
      <c r="K275" s="361"/>
      <c r="L275" s="361"/>
      <c r="M275" s="361"/>
      <c r="N275" s="361"/>
      <c r="O275" s="361"/>
      <c r="P275" s="361"/>
      <c r="Q275" s="361"/>
      <c r="R275" s="361"/>
    </row>
    <row r="276" spans="1:18" ht="24">
      <c r="A276" s="101">
        <v>20</v>
      </c>
      <c r="B276" s="102" t="s">
        <v>468</v>
      </c>
      <c r="C276" s="103" t="s">
        <v>469</v>
      </c>
      <c r="D276" s="104">
        <v>8285.81</v>
      </c>
      <c r="E276" s="104">
        <v>1047.25</v>
      </c>
      <c r="F276" s="104">
        <v>73.430000000000007</v>
      </c>
      <c r="G276" s="104">
        <v>7165.13</v>
      </c>
      <c r="H276" s="105">
        <v>38171.33</v>
      </c>
      <c r="I276" s="105">
        <v>12043.35</v>
      </c>
      <c r="J276" s="105">
        <v>386.93</v>
      </c>
      <c r="K276" s="105">
        <v>25741.05</v>
      </c>
      <c r="L276" s="355">
        <v>4.6068314383264886</v>
      </c>
      <c r="M276" s="355">
        <v>11.499976127954167</v>
      </c>
      <c r="N276" s="355">
        <v>5.2693721912025051</v>
      </c>
      <c r="O276" s="355">
        <v>3.592544727032168</v>
      </c>
      <c r="P276" s="106"/>
      <c r="Q276" s="106"/>
      <c r="R276" s="106">
        <v>10</v>
      </c>
    </row>
    <row r="277" spans="1:18" ht="12.75">
      <c r="A277" s="360" t="s">
        <v>470</v>
      </c>
      <c r="B277" s="361"/>
      <c r="C277" s="361"/>
      <c r="D277" s="361"/>
      <c r="E277" s="361"/>
      <c r="F277" s="361"/>
      <c r="G277" s="361"/>
      <c r="H277" s="361"/>
      <c r="I277" s="361"/>
      <c r="J277" s="361"/>
      <c r="K277" s="361"/>
      <c r="L277" s="361"/>
      <c r="M277" s="361"/>
      <c r="N277" s="361"/>
      <c r="O277" s="361"/>
      <c r="P277" s="361"/>
      <c r="Q277" s="361"/>
      <c r="R277" s="361"/>
    </row>
    <row r="278" spans="1:18" ht="24">
      <c r="A278" s="101">
        <v>21</v>
      </c>
      <c r="B278" s="102" t="s">
        <v>471</v>
      </c>
      <c r="C278" s="103" t="s">
        <v>472</v>
      </c>
      <c r="D278" s="104">
        <v>851.17</v>
      </c>
      <c r="E278" s="104">
        <v>94.57</v>
      </c>
      <c r="F278" s="104">
        <v>1.1100000000000001</v>
      </c>
      <c r="G278" s="104">
        <v>755.49</v>
      </c>
      <c r="H278" s="105">
        <v>5510</v>
      </c>
      <c r="I278" s="105">
        <v>1087.6099999999999</v>
      </c>
      <c r="J278" s="105">
        <v>6.06</v>
      </c>
      <c r="K278" s="105">
        <v>4416.33</v>
      </c>
      <c r="L278" s="355">
        <v>6.4734424380558533</v>
      </c>
      <c r="M278" s="355">
        <v>11.500581579782171</v>
      </c>
      <c r="N278" s="355">
        <v>5.4594594594594588</v>
      </c>
      <c r="O278" s="355">
        <v>5.8456498431481556</v>
      </c>
      <c r="P278" s="106"/>
      <c r="Q278" s="106"/>
      <c r="R278" s="106">
        <v>11</v>
      </c>
    </row>
    <row r="279" spans="1:18" ht="12.75">
      <c r="A279" s="360" t="s">
        <v>473</v>
      </c>
      <c r="B279" s="361"/>
      <c r="C279" s="361"/>
      <c r="D279" s="361"/>
      <c r="E279" s="361"/>
      <c r="F279" s="361"/>
      <c r="G279" s="361"/>
      <c r="H279" s="361"/>
      <c r="I279" s="361"/>
      <c r="J279" s="361"/>
      <c r="K279" s="361"/>
      <c r="L279" s="361"/>
      <c r="M279" s="361"/>
      <c r="N279" s="361"/>
      <c r="O279" s="361"/>
      <c r="P279" s="361"/>
      <c r="Q279" s="361"/>
      <c r="R279" s="361"/>
    </row>
    <row r="280" spans="1:18">
      <c r="A280" s="101">
        <v>22</v>
      </c>
      <c r="B280" s="102" t="s">
        <v>474</v>
      </c>
      <c r="C280" s="103" t="s">
        <v>475</v>
      </c>
      <c r="D280" s="104">
        <v>519.63</v>
      </c>
      <c r="E280" s="104">
        <v>158.09</v>
      </c>
      <c r="F280" s="104">
        <v>10.49</v>
      </c>
      <c r="G280" s="104">
        <v>351.05</v>
      </c>
      <c r="H280" s="105">
        <v>3591.1</v>
      </c>
      <c r="I280" s="105">
        <v>1818.1</v>
      </c>
      <c r="J280" s="105">
        <v>55.28</v>
      </c>
      <c r="K280" s="105">
        <v>1717.72</v>
      </c>
      <c r="L280" s="355">
        <v>6.9108788945980795</v>
      </c>
      <c r="M280" s="355">
        <v>11.500411158201024</v>
      </c>
      <c r="N280" s="355">
        <v>5.2697807435652999</v>
      </c>
      <c r="O280" s="355">
        <v>4.8930921521150834</v>
      </c>
      <c r="P280" s="106"/>
      <c r="Q280" s="106"/>
      <c r="R280" s="106">
        <v>12</v>
      </c>
    </row>
    <row r="281" spans="1:18" ht="12.75">
      <c r="A281" s="360" t="s">
        <v>476</v>
      </c>
      <c r="B281" s="361"/>
      <c r="C281" s="361"/>
      <c r="D281" s="361"/>
      <c r="E281" s="361"/>
      <c r="F281" s="361"/>
      <c r="G281" s="361"/>
      <c r="H281" s="361"/>
      <c r="I281" s="361"/>
      <c r="J281" s="361"/>
      <c r="K281" s="361"/>
      <c r="L281" s="361"/>
      <c r="M281" s="361"/>
      <c r="N281" s="361"/>
      <c r="O281" s="361"/>
      <c r="P281" s="361"/>
      <c r="Q281" s="361"/>
      <c r="R281" s="361"/>
    </row>
    <row r="282" spans="1:18">
      <c r="A282" s="101">
        <v>23</v>
      </c>
      <c r="B282" s="102" t="s">
        <v>477</v>
      </c>
      <c r="C282" s="103" t="s">
        <v>478</v>
      </c>
      <c r="D282" s="104">
        <v>9665.4500000000007</v>
      </c>
      <c r="E282" s="104">
        <v>6646.15</v>
      </c>
      <c r="F282" s="104">
        <v>1405.61</v>
      </c>
      <c r="G282" s="104">
        <v>1613.69</v>
      </c>
      <c r="H282" s="105">
        <v>92766.09</v>
      </c>
      <c r="I282" s="105">
        <v>76434.06</v>
      </c>
      <c r="J282" s="105">
        <v>7518.15</v>
      </c>
      <c r="K282" s="105">
        <v>8813.8799999999992</v>
      </c>
      <c r="L282" s="355">
        <v>9.5977000553517939</v>
      </c>
      <c r="M282" s="355">
        <v>11.500501794271871</v>
      </c>
      <c r="N282" s="355">
        <v>5.3486742410768278</v>
      </c>
      <c r="O282" s="355">
        <v>5.4619412650509078</v>
      </c>
      <c r="P282" s="106"/>
      <c r="Q282" s="106"/>
      <c r="R282" s="106">
        <v>13</v>
      </c>
    </row>
    <row r="283" spans="1:18" ht="12.75">
      <c r="A283" s="360" t="s">
        <v>479</v>
      </c>
      <c r="B283" s="361"/>
      <c r="C283" s="361"/>
      <c r="D283" s="361"/>
      <c r="E283" s="361"/>
      <c r="F283" s="361"/>
      <c r="G283" s="361"/>
      <c r="H283" s="361"/>
      <c r="I283" s="361"/>
      <c r="J283" s="361"/>
      <c r="K283" s="361"/>
      <c r="L283" s="361"/>
      <c r="M283" s="361"/>
      <c r="N283" s="361"/>
      <c r="O283" s="361"/>
      <c r="P283" s="361"/>
      <c r="Q283" s="361"/>
      <c r="R283" s="361"/>
    </row>
    <row r="284" spans="1:18" ht="48">
      <c r="A284" s="96">
        <v>24</v>
      </c>
      <c r="B284" s="93" t="s">
        <v>480</v>
      </c>
      <c r="C284" s="97" t="s">
        <v>481</v>
      </c>
      <c r="D284" s="98">
        <v>310.29000000000002</v>
      </c>
      <c r="E284" s="98">
        <v>140.68</v>
      </c>
      <c r="F284" s="98">
        <v>57.85</v>
      </c>
      <c r="G284" s="98">
        <v>111.76</v>
      </c>
      <c r="H284" s="99">
        <v>2522</v>
      </c>
      <c r="I284" s="99">
        <v>1617.83</v>
      </c>
      <c r="J284" s="99">
        <v>309.41000000000003</v>
      </c>
      <c r="K284" s="99">
        <v>594.76</v>
      </c>
      <c r="L284" s="354">
        <v>8.1278803699764737</v>
      </c>
      <c r="M284" s="354">
        <v>11.500071083309638</v>
      </c>
      <c r="N284" s="354">
        <v>5.3484874675885914</v>
      </c>
      <c r="O284" s="354">
        <v>5.3217609162491053</v>
      </c>
      <c r="P284" s="100"/>
      <c r="Q284" s="100"/>
      <c r="R284" s="100">
        <v>14</v>
      </c>
    </row>
    <row r="285" spans="1:18" ht="48">
      <c r="A285" s="96">
        <v>25</v>
      </c>
      <c r="B285" s="93" t="s">
        <v>482</v>
      </c>
      <c r="C285" s="97" t="s">
        <v>483</v>
      </c>
      <c r="D285" s="98">
        <v>270.16000000000003</v>
      </c>
      <c r="E285" s="98">
        <v>123.85</v>
      </c>
      <c r="F285" s="98">
        <v>56.96</v>
      </c>
      <c r="G285" s="98">
        <v>89.35</v>
      </c>
      <c r="H285" s="99">
        <v>2098.27</v>
      </c>
      <c r="I285" s="99">
        <v>1424.24</v>
      </c>
      <c r="J285" s="99">
        <v>304.56</v>
      </c>
      <c r="K285" s="99">
        <v>369.47</v>
      </c>
      <c r="L285" s="354">
        <v>7.7667678412792416</v>
      </c>
      <c r="M285" s="354">
        <v>11.499717400080744</v>
      </c>
      <c r="N285" s="354">
        <v>5.3469101123595504</v>
      </c>
      <c r="O285" s="354">
        <v>4.1350867375489653</v>
      </c>
      <c r="P285" s="100"/>
      <c r="Q285" s="100"/>
      <c r="R285" s="100">
        <v>14</v>
      </c>
    </row>
    <row r="286" spans="1:18" ht="48">
      <c r="A286" s="101">
        <v>26</v>
      </c>
      <c r="B286" s="102" t="s">
        <v>484</v>
      </c>
      <c r="C286" s="103" t="s">
        <v>485</v>
      </c>
      <c r="D286" s="104">
        <v>121.67</v>
      </c>
      <c r="E286" s="104">
        <v>84.6</v>
      </c>
      <c r="F286" s="104">
        <v>11.15</v>
      </c>
      <c r="G286" s="104">
        <v>25.92</v>
      </c>
      <c r="H286" s="105">
        <v>1196.19</v>
      </c>
      <c r="I286" s="105">
        <v>972.98</v>
      </c>
      <c r="J286" s="105">
        <v>58.92</v>
      </c>
      <c r="K286" s="105">
        <v>164.29</v>
      </c>
      <c r="L286" s="355">
        <v>9.8314292759102493</v>
      </c>
      <c r="M286" s="355">
        <v>11.500945626477542</v>
      </c>
      <c r="N286" s="355">
        <v>5.2843049327354263</v>
      </c>
      <c r="O286" s="355">
        <v>6.338348765432098</v>
      </c>
      <c r="P286" s="106"/>
      <c r="Q286" s="106"/>
      <c r="R286" s="106">
        <v>14</v>
      </c>
    </row>
    <row r="287" spans="1:18" ht="18.75" customHeight="1">
      <c r="A287" s="360" t="s">
        <v>486</v>
      </c>
      <c r="B287" s="361"/>
      <c r="C287" s="361"/>
      <c r="D287" s="361"/>
      <c r="E287" s="361"/>
      <c r="F287" s="361"/>
      <c r="G287" s="361"/>
      <c r="H287" s="361"/>
      <c r="I287" s="361"/>
      <c r="J287" s="361"/>
      <c r="K287" s="361"/>
      <c r="L287" s="361"/>
      <c r="M287" s="361"/>
      <c r="N287" s="361"/>
      <c r="O287" s="361"/>
      <c r="P287" s="361"/>
      <c r="Q287" s="361"/>
      <c r="R287" s="361"/>
    </row>
    <row r="288" spans="1:18" ht="24">
      <c r="A288" s="96">
        <v>27</v>
      </c>
      <c r="B288" s="93" t="s">
        <v>487</v>
      </c>
      <c r="C288" s="97" t="s">
        <v>488</v>
      </c>
      <c r="D288" s="98">
        <v>6701.57</v>
      </c>
      <c r="E288" s="98">
        <v>1445.46</v>
      </c>
      <c r="F288" s="98">
        <v>3830.88</v>
      </c>
      <c r="G288" s="98">
        <v>1425.23</v>
      </c>
      <c r="H288" s="99">
        <v>46730.29</v>
      </c>
      <c r="I288" s="99">
        <v>16622.84</v>
      </c>
      <c r="J288" s="99">
        <v>21664.01</v>
      </c>
      <c r="K288" s="99">
        <v>8443.44</v>
      </c>
      <c r="L288" s="354">
        <v>6.9730361691364866</v>
      </c>
      <c r="M288" s="354">
        <v>11.500034591064436</v>
      </c>
      <c r="N288" s="354">
        <v>5.6551001336507536</v>
      </c>
      <c r="O288" s="354">
        <v>5.9242648554970074</v>
      </c>
      <c r="P288" s="100"/>
      <c r="Q288" s="100"/>
      <c r="R288" s="100">
        <v>15</v>
      </c>
    </row>
    <row r="289" spans="1:18" ht="12.75">
      <c r="A289" s="96"/>
      <c r="B289" s="93"/>
      <c r="C289" s="97"/>
      <c r="D289" s="98"/>
      <c r="E289" s="98"/>
      <c r="F289" s="98"/>
      <c r="G289" s="98"/>
      <c r="H289" s="99"/>
      <c r="I289" s="99"/>
      <c r="J289" s="99"/>
      <c r="K289" s="99"/>
      <c r="L289" s="354"/>
      <c r="M289" s="354"/>
      <c r="N289" s="354"/>
      <c r="O289" s="354"/>
      <c r="P289" s="91"/>
      <c r="Q289" s="91"/>
      <c r="R289" s="91"/>
    </row>
    <row r="290" spans="1:18">
      <c r="A290" s="100"/>
      <c r="B290" s="52"/>
      <c r="C290" s="100"/>
      <c r="D290" s="100"/>
      <c r="E290" s="100"/>
      <c r="F290" s="100"/>
      <c r="G290" s="100"/>
      <c r="H290" s="53"/>
      <c r="I290" s="53"/>
      <c r="J290" s="53"/>
      <c r="K290" s="53"/>
      <c r="L290" s="356"/>
      <c r="M290" s="356"/>
      <c r="N290" s="356"/>
      <c r="O290" s="356"/>
      <c r="P290" s="76"/>
      <c r="Q290" s="76"/>
      <c r="R290" s="76"/>
    </row>
    <row r="291" spans="1:18" ht="12.75">
      <c r="A291" s="361" t="s">
        <v>63</v>
      </c>
      <c r="B291" s="361"/>
      <c r="C291" s="361"/>
      <c r="D291" s="94">
        <v>126339.75</v>
      </c>
      <c r="E291" s="94">
        <v>36072.54</v>
      </c>
      <c r="F291" s="94">
        <v>14052.62</v>
      </c>
      <c r="G291" s="94">
        <v>76214.59</v>
      </c>
      <c r="H291" s="95">
        <v>875062.12</v>
      </c>
      <c r="I291" s="95">
        <v>414841.83</v>
      </c>
      <c r="J291" s="95">
        <v>80845.61</v>
      </c>
      <c r="K291" s="95">
        <v>379374.68</v>
      </c>
      <c r="L291" s="357">
        <v>6.9262612914779398</v>
      </c>
      <c r="M291" s="357">
        <v>11.50021124101602</v>
      </c>
      <c r="N291" s="357">
        <v>5.753063129864751</v>
      </c>
      <c r="O291" s="357">
        <v>4.9777172585983864</v>
      </c>
      <c r="P291" s="91"/>
      <c r="Q291" s="91"/>
      <c r="R291" s="91"/>
    </row>
    <row r="292" spans="1:18">
      <c r="A292" s="100"/>
      <c r="B292" s="52"/>
      <c r="C292" s="100"/>
      <c r="D292" s="100"/>
      <c r="E292" s="100"/>
      <c r="F292" s="100"/>
      <c r="G292" s="100"/>
      <c r="H292" s="53"/>
      <c r="I292" s="53"/>
      <c r="J292" s="53"/>
      <c r="K292" s="53"/>
      <c r="L292" s="356"/>
      <c r="M292" s="356"/>
      <c r="N292" s="356"/>
      <c r="O292" s="356"/>
    </row>
    <row r="293" spans="1:18" ht="20.25" customHeight="1">
      <c r="A293" s="374" t="s">
        <v>489</v>
      </c>
      <c r="B293" s="375"/>
      <c r="C293" s="375"/>
      <c r="D293" s="375"/>
      <c r="E293" s="375"/>
      <c r="F293" s="375"/>
      <c r="G293" s="375"/>
      <c r="H293" s="375"/>
      <c r="I293" s="375"/>
      <c r="J293" s="375"/>
      <c r="K293" s="375"/>
      <c r="L293" s="375"/>
      <c r="M293" s="375"/>
      <c r="N293" s="375"/>
      <c r="O293" s="375"/>
    </row>
    <row r="294" spans="1:18" ht="12.75">
      <c r="A294" s="360" t="s">
        <v>490</v>
      </c>
      <c r="B294" s="361"/>
      <c r="C294" s="361"/>
      <c r="D294" s="361"/>
      <c r="E294" s="361"/>
      <c r="F294" s="361"/>
      <c r="G294" s="361"/>
      <c r="H294" s="361"/>
      <c r="I294" s="361"/>
      <c r="J294" s="361"/>
      <c r="K294" s="361"/>
      <c r="L294" s="361"/>
      <c r="M294" s="361"/>
      <c r="N294" s="361"/>
      <c r="O294" s="361"/>
      <c r="P294" s="361"/>
      <c r="Q294" s="361"/>
      <c r="R294" s="361"/>
    </row>
    <row r="295" spans="1:18" ht="72">
      <c r="A295" s="112">
        <v>1</v>
      </c>
      <c r="B295" s="109" t="s">
        <v>491</v>
      </c>
      <c r="C295" s="113" t="s">
        <v>492</v>
      </c>
      <c r="D295" s="114">
        <v>2972.36</v>
      </c>
      <c r="E295" s="114">
        <v>2160.36</v>
      </c>
      <c r="F295" s="114">
        <v>43.01</v>
      </c>
      <c r="G295" s="114">
        <v>768.99</v>
      </c>
      <c r="H295" s="115">
        <v>28223.57</v>
      </c>
      <c r="I295" s="115">
        <v>24844.17</v>
      </c>
      <c r="J295" s="115">
        <v>226.63</v>
      </c>
      <c r="K295" s="115">
        <v>3152.77</v>
      </c>
      <c r="L295" s="354">
        <v>9.4953404029121629</v>
      </c>
      <c r="M295" s="354">
        <v>11.500013886574457</v>
      </c>
      <c r="N295" s="354">
        <v>5.2692397116949552</v>
      </c>
      <c r="O295" s="354">
        <v>4.0998842637745616</v>
      </c>
      <c r="P295" s="116"/>
      <c r="Q295" s="116"/>
      <c r="R295" s="116">
        <v>1</v>
      </c>
    </row>
    <row r="296" spans="1:18" ht="72">
      <c r="A296" s="112">
        <v>2</v>
      </c>
      <c r="B296" s="109" t="s">
        <v>493</v>
      </c>
      <c r="C296" s="113" t="s">
        <v>494</v>
      </c>
      <c r="D296" s="114">
        <v>3944.79</v>
      </c>
      <c r="E296" s="114">
        <v>2192.63</v>
      </c>
      <c r="F296" s="114">
        <v>75.53</v>
      </c>
      <c r="G296" s="114">
        <v>1676.63</v>
      </c>
      <c r="H296" s="115">
        <v>32414.38</v>
      </c>
      <c r="I296" s="115">
        <v>25215.21</v>
      </c>
      <c r="J296" s="115">
        <v>397.99</v>
      </c>
      <c r="K296" s="115">
        <v>6801.18</v>
      </c>
      <c r="L296" s="354">
        <v>8.2170102844511366</v>
      </c>
      <c r="M296" s="354">
        <v>11.499984037434496</v>
      </c>
      <c r="N296" s="354">
        <v>5.2692969680921484</v>
      </c>
      <c r="O296" s="354">
        <v>4.0564584911399653</v>
      </c>
      <c r="P296" s="116"/>
      <c r="Q296" s="116"/>
      <c r="R296" s="116">
        <v>1</v>
      </c>
    </row>
    <row r="297" spans="1:18" ht="72">
      <c r="A297" s="112">
        <v>3</v>
      </c>
      <c r="B297" s="109" t="s">
        <v>495</v>
      </c>
      <c r="C297" s="113" t="s">
        <v>496</v>
      </c>
      <c r="D297" s="114">
        <v>5166.6000000000004</v>
      </c>
      <c r="E297" s="114">
        <v>2246.63</v>
      </c>
      <c r="F297" s="114">
        <v>119.59</v>
      </c>
      <c r="G297" s="114">
        <v>2800.38</v>
      </c>
      <c r="H297" s="115">
        <v>37791.17</v>
      </c>
      <c r="I297" s="115">
        <v>25836.2</v>
      </c>
      <c r="J297" s="115">
        <v>630.15</v>
      </c>
      <c r="K297" s="115">
        <v>11324.82</v>
      </c>
      <c r="L297" s="354">
        <v>7.3145143808307198</v>
      </c>
      <c r="M297" s="354">
        <v>11.49997996999951</v>
      </c>
      <c r="N297" s="354">
        <v>5.2692532820469937</v>
      </c>
      <c r="O297" s="354">
        <v>4.0440297388211599</v>
      </c>
      <c r="P297" s="116"/>
      <c r="Q297" s="116"/>
      <c r="R297" s="116">
        <v>1</v>
      </c>
    </row>
    <row r="298" spans="1:18" ht="60">
      <c r="A298" s="112">
        <v>4</v>
      </c>
      <c r="B298" s="109" t="s">
        <v>497</v>
      </c>
      <c r="C298" s="113" t="s">
        <v>498</v>
      </c>
      <c r="D298" s="114">
        <v>4049.05</v>
      </c>
      <c r="E298" s="114">
        <v>2825.45</v>
      </c>
      <c r="F298" s="114">
        <v>39.86</v>
      </c>
      <c r="G298" s="114">
        <v>1183.74</v>
      </c>
      <c r="H298" s="115">
        <v>37528.46</v>
      </c>
      <c r="I298" s="115">
        <v>32492.71</v>
      </c>
      <c r="J298" s="115">
        <v>210.05</v>
      </c>
      <c r="K298" s="115">
        <v>4825.7</v>
      </c>
      <c r="L298" s="354">
        <v>9.2684605030809681</v>
      </c>
      <c r="M298" s="354">
        <v>11.500012387407317</v>
      </c>
      <c r="N298" s="354">
        <v>5.2696939287506277</v>
      </c>
      <c r="O298" s="354">
        <v>4.0766553466132764</v>
      </c>
      <c r="P298" s="116"/>
      <c r="Q298" s="116"/>
      <c r="R298" s="116">
        <v>1</v>
      </c>
    </row>
    <row r="299" spans="1:18" ht="60">
      <c r="A299" s="112">
        <v>5</v>
      </c>
      <c r="B299" s="109" t="s">
        <v>499</v>
      </c>
      <c r="C299" s="113" t="s">
        <v>500</v>
      </c>
      <c r="D299" s="114">
        <v>5451.9</v>
      </c>
      <c r="E299" s="114">
        <v>2864.77</v>
      </c>
      <c r="F299" s="114">
        <v>79.72</v>
      </c>
      <c r="G299" s="114">
        <v>2507.41</v>
      </c>
      <c r="H299" s="115">
        <v>43497.09</v>
      </c>
      <c r="I299" s="115">
        <v>32944.85</v>
      </c>
      <c r="J299" s="115">
        <v>420.1</v>
      </c>
      <c r="K299" s="115">
        <v>10132.14</v>
      </c>
      <c r="L299" s="354">
        <v>7.978335992956584</v>
      </c>
      <c r="M299" s="354">
        <v>11.499998254659188</v>
      </c>
      <c r="N299" s="354">
        <v>5.2696939287506277</v>
      </c>
      <c r="O299" s="354">
        <v>4.0408788351326672</v>
      </c>
      <c r="P299" s="116"/>
      <c r="Q299" s="116"/>
      <c r="R299" s="116">
        <v>1</v>
      </c>
    </row>
    <row r="300" spans="1:18" ht="60">
      <c r="A300" s="117">
        <v>6</v>
      </c>
      <c r="B300" s="118" t="s">
        <v>501</v>
      </c>
      <c r="C300" s="119" t="s">
        <v>502</v>
      </c>
      <c r="D300" s="120">
        <v>7237.77</v>
      </c>
      <c r="E300" s="120">
        <v>2906.89</v>
      </c>
      <c r="F300" s="120">
        <v>126.93</v>
      </c>
      <c r="G300" s="120">
        <v>4203.95</v>
      </c>
      <c r="H300" s="121">
        <v>51032.52</v>
      </c>
      <c r="I300" s="121">
        <v>33429.199999999997</v>
      </c>
      <c r="J300" s="121">
        <v>668.84</v>
      </c>
      <c r="K300" s="121">
        <v>16934.48</v>
      </c>
      <c r="L300" s="355">
        <v>7.050862351249072</v>
      </c>
      <c r="M300" s="355">
        <v>11.499987959640714</v>
      </c>
      <c r="N300" s="355">
        <v>5.2693610651540217</v>
      </c>
      <c r="O300" s="355">
        <v>4.0282305926569064</v>
      </c>
      <c r="P300" s="122"/>
      <c r="Q300" s="122"/>
      <c r="R300" s="122">
        <v>1</v>
      </c>
    </row>
    <row r="301" spans="1:18" ht="12.75">
      <c r="A301" s="360" t="s">
        <v>503</v>
      </c>
      <c r="B301" s="361"/>
      <c r="C301" s="361"/>
      <c r="D301" s="361"/>
      <c r="E301" s="361"/>
      <c r="F301" s="361"/>
      <c r="G301" s="361"/>
      <c r="H301" s="361"/>
      <c r="I301" s="361"/>
      <c r="J301" s="361"/>
      <c r="K301" s="361"/>
      <c r="L301" s="361"/>
      <c r="M301" s="361"/>
      <c r="N301" s="361"/>
      <c r="O301" s="361"/>
      <c r="P301" s="361"/>
      <c r="Q301" s="361"/>
      <c r="R301" s="361"/>
    </row>
    <row r="302" spans="1:18">
      <c r="A302" s="117">
        <v>7</v>
      </c>
      <c r="B302" s="118" t="s">
        <v>504</v>
      </c>
      <c r="C302" s="119" t="s">
        <v>505</v>
      </c>
      <c r="D302" s="120">
        <v>2132.04</v>
      </c>
      <c r="E302" s="120">
        <v>879.8</v>
      </c>
      <c r="F302" s="120">
        <v>5.25</v>
      </c>
      <c r="G302" s="120">
        <v>1246.99</v>
      </c>
      <c r="H302" s="121">
        <v>14908.42</v>
      </c>
      <c r="I302" s="121">
        <v>10118.120000000001</v>
      </c>
      <c r="J302" s="121">
        <v>27.64</v>
      </c>
      <c r="K302" s="121">
        <v>4762.66</v>
      </c>
      <c r="L302" s="355">
        <v>6.992561115176076</v>
      </c>
      <c r="M302" s="355">
        <v>11.500477381223007</v>
      </c>
      <c r="N302" s="355">
        <v>5.2647619047619045</v>
      </c>
      <c r="O302" s="355">
        <v>3.8193249344421365</v>
      </c>
      <c r="P302" s="122"/>
      <c r="Q302" s="122"/>
      <c r="R302" s="122">
        <v>2</v>
      </c>
    </row>
    <row r="303" spans="1:18" ht="12.75">
      <c r="A303" s="360" t="s">
        <v>506</v>
      </c>
      <c r="B303" s="361"/>
      <c r="C303" s="361"/>
      <c r="D303" s="361"/>
      <c r="E303" s="361"/>
      <c r="F303" s="361"/>
      <c r="G303" s="361"/>
      <c r="H303" s="361"/>
      <c r="I303" s="361"/>
      <c r="J303" s="361"/>
      <c r="K303" s="361"/>
      <c r="L303" s="361"/>
      <c r="M303" s="361"/>
      <c r="N303" s="361"/>
      <c r="O303" s="361"/>
      <c r="P303" s="361"/>
      <c r="Q303" s="361"/>
      <c r="R303" s="361"/>
    </row>
    <row r="304" spans="1:18" ht="24">
      <c r="A304" s="117">
        <v>8</v>
      </c>
      <c r="B304" s="118" t="s">
        <v>507</v>
      </c>
      <c r="C304" s="119" t="s">
        <v>508</v>
      </c>
      <c r="D304" s="120">
        <v>13.63</v>
      </c>
      <c r="E304" s="120">
        <v>1.87</v>
      </c>
      <c r="F304" s="120">
        <v>3.15</v>
      </c>
      <c r="G304" s="120">
        <v>8.61</v>
      </c>
      <c r="H304" s="121">
        <v>129.47999999999999</v>
      </c>
      <c r="I304" s="121">
        <v>21.54</v>
      </c>
      <c r="J304" s="121">
        <v>16.579999999999998</v>
      </c>
      <c r="K304" s="121">
        <v>91.36</v>
      </c>
      <c r="L304" s="355">
        <v>9.4996331621423327</v>
      </c>
      <c r="M304" s="355">
        <v>11.5</v>
      </c>
      <c r="N304" s="355">
        <v>5.2634920634920634</v>
      </c>
      <c r="O304" s="355">
        <v>10.610917537746806</v>
      </c>
      <c r="P304" s="122"/>
      <c r="Q304" s="122"/>
      <c r="R304" s="122">
        <v>3</v>
      </c>
    </row>
    <row r="305" spans="1:18" ht="12.75">
      <c r="A305" s="360" t="s">
        <v>509</v>
      </c>
      <c r="B305" s="361"/>
      <c r="C305" s="361"/>
      <c r="D305" s="361"/>
      <c r="E305" s="361"/>
      <c r="F305" s="361"/>
      <c r="G305" s="361"/>
      <c r="H305" s="361"/>
      <c r="I305" s="361"/>
      <c r="J305" s="361"/>
      <c r="K305" s="361"/>
      <c r="L305" s="361"/>
      <c r="M305" s="361"/>
      <c r="N305" s="361"/>
      <c r="O305" s="361"/>
      <c r="P305" s="361"/>
      <c r="Q305" s="361"/>
      <c r="R305" s="361"/>
    </row>
    <row r="306" spans="1:18" ht="60">
      <c r="A306" s="112">
        <v>9</v>
      </c>
      <c r="B306" s="109" t="s">
        <v>510</v>
      </c>
      <c r="C306" s="113" t="s">
        <v>511</v>
      </c>
      <c r="D306" s="114">
        <v>16975.55</v>
      </c>
      <c r="E306" s="114">
        <v>1555.17</v>
      </c>
      <c r="F306" s="114">
        <v>120.16</v>
      </c>
      <c r="G306" s="114">
        <v>15300.22</v>
      </c>
      <c r="H306" s="115">
        <v>85089.01</v>
      </c>
      <c r="I306" s="115">
        <v>17884.41</v>
      </c>
      <c r="J306" s="115">
        <v>772.34</v>
      </c>
      <c r="K306" s="115">
        <v>66432.259999999995</v>
      </c>
      <c r="L306" s="354">
        <v>5.0124449576007848</v>
      </c>
      <c r="M306" s="354">
        <v>11.49997106425664</v>
      </c>
      <c r="N306" s="354">
        <v>6.4275965379494009</v>
      </c>
      <c r="O306" s="354">
        <v>4.3419153450081112</v>
      </c>
      <c r="P306" s="116"/>
      <c r="Q306" s="116"/>
      <c r="R306" s="116">
        <v>4</v>
      </c>
    </row>
    <row r="307" spans="1:18" ht="60">
      <c r="A307" s="112">
        <v>10</v>
      </c>
      <c r="B307" s="109" t="s">
        <v>512</v>
      </c>
      <c r="C307" s="113" t="s">
        <v>513</v>
      </c>
      <c r="D307" s="114">
        <v>16928.68</v>
      </c>
      <c r="E307" s="114">
        <v>1508.3</v>
      </c>
      <c r="F307" s="114">
        <v>120.16</v>
      </c>
      <c r="G307" s="114">
        <v>15300.22</v>
      </c>
      <c r="H307" s="115">
        <v>84550</v>
      </c>
      <c r="I307" s="115">
        <v>17345.400000000001</v>
      </c>
      <c r="J307" s="115">
        <v>772.34</v>
      </c>
      <c r="K307" s="115">
        <v>66432.259999999995</v>
      </c>
      <c r="L307" s="354">
        <v>4.9944827358069261</v>
      </c>
      <c r="M307" s="354">
        <v>11.499966850096136</v>
      </c>
      <c r="N307" s="354">
        <v>6.4275965379494009</v>
      </c>
      <c r="O307" s="354">
        <v>4.3419153450081112</v>
      </c>
      <c r="P307" s="116"/>
      <c r="Q307" s="116"/>
      <c r="R307" s="116">
        <v>4</v>
      </c>
    </row>
    <row r="308" spans="1:18" ht="60">
      <c r="A308" s="112">
        <v>11</v>
      </c>
      <c r="B308" s="109" t="s">
        <v>514</v>
      </c>
      <c r="C308" s="113" t="s">
        <v>515</v>
      </c>
      <c r="D308" s="114">
        <v>33712.32</v>
      </c>
      <c r="E308" s="114">
        <v>2869.51</v>
      </c>
      <c r="F308" s="114">
        <v>279</v>
      </c>
      <c r="G308" s="114">
        <v>30563.81</v>
      </c>
      <c r="H308" s="115">
        <v>167418.07999999999</v>
      </c>
      <c r="I308" s="115">
        <v>33000.639999999999</v>
      </c>
      <c r="J308" s="115">
        <v>1784.35</v>
      </c>
      <c r="K308" s="115">
        <v>132633.09</v>
      </c>
      <c r="L308" s="354">
        <v>4.9660800561931069</v>
      </c>
      <c r="M308" s="354">
        <v>11.50044432673174</v>
      </c>
      <c r="N308" s="354">
        <v>6.3955197132616481</v>
      </c>
      <c r="O308" s="354">
        <v>4.3395470001940204</v>
      </c>
      <c r="P308" s="116"/>
      <c r="Q308" s="116"/>
      <c r="R308" s="116">
        <v>4</v>
      </c>
    </row>
    <row r="309" spans="1:18" ht="60">
      <c r="A309" s="117">
        <v>12</v>
      </c>
      <c r="B309" s="118" t="s">
        <v>516</v>
      </c>
      <c r="C309" s="119" t="s">
        <v>517</v>
      </c>
      <c r="D309" s="120">
        <v>33618.1</v>
      </c>
      <c r="E309" s="120">
        <v>2775.29</v>
      </c>
      <c r="F309" s="120">
        <v>279</v>
      </c>
      <c r="G309" s="120">
        <v>30563.81</v>
      </c>
      <c r="H309" s="121">
        <v>166334.54</v>
      </c>
      <c r="I309" s="121">
        <v>31917.1</v>
      </c>
      <c r="J309" s="121">
        <v>1784.35</v>
      </c>
      <c r="K309" s="121">
        <v>132633.09</v>
      </c>
      <c r="L309" s="355">
        <v>4.9477674229061135</v>
      </c>
      <c r="M309" s="355">
        <v>11.500455808221844</v>
      </c>
      <c r="N309" s="355">
        <v>6.3955197132616481</v>
      </c>
      <c r="O309" s="355">
        <v>4.3395470001940204</v>
      </c>
      <c r="P309" s="122"/>
      <c r="Q309" s="122"/>
      <c r="R309" s="122">
        <v>4</v>
      </c>
    </row>
    <row r="310" spans="1:18" ht="12.75">
      <c r="A310" s="360" t="s">
        <v>518</v>
      </c>
      <c r="B310" s="361"/>
      <c r="C310" s="361"/>
      <c r="D310" s="361"/>
      <c r="E310" s="361"/>
      <c r="F310" s="361"/>
      <c r="G310" s="361"/>
      <c r="H310" s="361"/>
      <c r="I310" s="361"/>
      <c r="J310" s="361"/>
      <c r="K310" s="361"/>
      <c r="L310" s="361"/>
      <c r="M310" s="361"/>
      <c r="N310" s="361"/>
      <c r="O310" s="361"/>
      <c r="P310" s="361"/>
      <c r="Q310" s="361"/>
      <c r="R310" s="361"/>
    </row>
    <row r="311" spans="1:18" ht="24">
      <c r="A311" s="117">
        <v>13</v>
      </c>
      <c r="B311" s="118" t="s">
        <v>519</v>
      </c>
      <c r="C311" s="119" t="s">
        <v>520</v>
      </c>
      <c r="D311" s="120">
        <v>2138.1799999999998</v>
      </c>
      <c r="E311" s="120">
        <v>1438.83</v>
      </c>
      <c r="F311" s="120">
        <v>699.35</v>
      </c>
      <c r="G311" s="120"/>
      <c r="H311" s="121">
        <v>20291.349999999999</v>
      </c>
      <c r="I311" s="121">
        <v>16547.23</v>
      </c>
      <c r="J311" s="121">
        <v>3744.12</v>
      </c>
      <c r="K311" s="121"/>
      <c r="L311" s="355">
        <v>9.4900101955869012</v>
      </c>
      <c r="M311" s="355">
        <v>11.500476081260469</v>
      </c>
      <c r="N311" s="355">
        <v>5.3537141631514977</v>
      </c>
      <c r="O311" s="355" t="s">
        <v>138</v>
      </c>
      <c r="P311" s="122"/>
      <c r="Q311" s="122"/>
      <c r="R311" s="122">
        <v>5</v>
      </c>
    </row>
    <row r="312" spans="1:18" ht="12.75">
      <c r="A312" s="360" t="s">
        <v>521</v>
      </c>
      <c r="B312" s="361"/>
      <c r="C312" s="361"/>
      <c r="D312" s="361"/>
      <c r="E312" s="361"/>
      <c r="F312" s="361"/>
      <c r="G312" s="361"/>
      <c r="H312" s="361"/>
      <c r="I312" s="361"/>
      <c r="J312" s="361"/>
      <c r="K312" s="361"/>
      <c r="L312" s="361"/>
      <c r="M312" s="361"/>
      <c r="N312" s="361"/>
      <c r="O312" s="361"/>
      <c r="P312" s="361"/>
      <c r="Q312" s="361"/>
      <c r="R312" s="361"/>
    </row>
    <row r="313" spans="1:18" ht="48">
      <c r="A313" s="112">
        <v>14</v>
      </c>
      <c r="B313" s="109" t="s">
        <v>522</v>
      </c>
      <c r="C313" s="113" t="s">
        <v>523</v>
      </c>
      <c r="D313" s="114">
        <v>9932.59</v>
      </c>
      <c r="E313" s="114">
        <v>2175.1999999999998</v>
      </c>
      <c r="F313" s="114">
        <v>4991.63</v>
      </c>
      <c r="G313" s="114">
        <v>2765.76</v>
      </c>
      <c r="H313" s="115">
        <v>66751.64</v>
      </c>
      <c r="I313" s="115">
        <v>25015.83</v>
      </c>
      <c r="J313" s="115">
        <v>26719.45</v>
      </c>
      <c r="K313" s="115">
        <v>15016.36</v>
      </c>
      <c r="L313" s="354">
        <v>6.7204666657941177</v>
      </c>
      <c r="M313" s="354">
        <v>11.500473519676353</v>
      </c>
      <c r="N313" s="354">
        <v>5.35285067202497</v>
      </c>
      <c r="O313" s="354">
        <v>5.4293792664584055</v>
      </c>
      <c r="P313" s="116"/>
      <c r="Q313" s="116"/>
      <c r="R313" s="116">
        <v>6</v>
      </c>
    </row>
    <row r="314" spans="1:18" ht="48">
      <c r="A314" s="117">
        <v>15</v>
      </c>
      <c r="B314" s="118" t="s">
        <v>524</v>
      </c>
      <c r="C314" s="119" t="s">
        <v>525</v>
      </c>
      <c r="D314" s="120">
        <v>7888.63</v>
      </c>
      <c r="E314" s="120">
        <v>1647.2</v>
      </c>
      <c r="F314" s="120">
        <v>743.14</v>
      </c>
      <c r="G314" s="120">
        <v>5498.29</v>
      </c>
      <c r="H314" s="121">
        <v>50754.65</v>
      </c>
      <c r="I314" s="121">
        <v>18943.55</v>
      </c>
      <c r="J314" s="121">
        <v>3977.69</v>
      </c>
      <c r="K314" s="121">
        <v>27833.41</v>
      </c>
      <c r="L314" s="355">
        <v>6.433899168803709</v>
      </c>
      <c r="M314" s="355">
        <v>11.50045531811559</v>
      </c>
      <c r="N314" s="355">
        <v>5.3525446080146404</v>
      </c>
      <c r="O314" s="355">
        <v>5.0621938820978887</v>
      </c>
      <c r="P314" s="122"/>
      <c r="Q314" s="122"/>
      <c r="R314" s="122">
        <v>6</v>
      </c>
    </row>
    <row r="315" spans="1:18" ht="12.75">
      <c r="A315" s="360" t="s">
        <v>526</v>
      </c>
      <c r="B315" s="361"/>
      <c r="C315" s="361"/>
      <c r="D315" s="361"/>
      <c r="E315" s="361"/>
      <c r="F315" s="361"/>
      <c r="G315" s="361"/>
      <c r="H315" s="361"/>
      <c r="I315" s="361"/>
      <c r="J315" s="361"/>
      <c r="K315" s="361"/>
      <c r="L315" s="361"/>
      <c r="M315" s="361"/>
      <c r="N315" s="361"/>
      <c r="O315" s="361"/>
      <c r="P315" s="361"/>
      <c r="Q315" s="361"/>
      <c r="R315" s="361"/>
    </row>
    <row r="316" spans="1:18">
      <c r="A316" s="112">
        <v>16</v>
      </c>
      <c r="B316" s="109" t="s">
        <v>527</v>
      </c>
      <c r="C316" s="113" t="s">
        <v>528</v>
      </c>
      <c r="D316" s="114">
        <v>1275.67</v>
      </c>
      <c r="E316" s="114">
        <v>364.22</v>
      </c>
      <c r="F316" s="114">
        <v>12.59</v>
      </c>
      <c r="G316" s="114">
        <v>898.86</v>
      </c>
      <c r="H316" s="115">
        <v>11931.41</v>
      </c>
      <c r="I316" s="115">
        <v>4188.58</v>
      </c>
      <c r="J316" s="115">
        <v>66.33</v>
      </c>
      <c r="K316" s="115">
        <v>7676.5</v>
      </c>
      <c r="L316" s="354">
        <v>9.3530536894337875</v>
      </c>
      <c r="M316" s="354">
        <v>11.500137279666134</v>
      </c>
      <c r="N316" s="354">
        <v>5.2684670373312148</v>
      </c>
      <c r="O316" s="354">
        <v>8.5402621097835034</v>
      </c>
      <c r="P316" s="116"/>
      <c r="Q316" s="116"/>
      <c r="R316" s="116">
        <v>7</v>
      </c>
    </row>
    <row r="317" spans="1:18" ht="12.75">
      <c r="A317" s="112"/>
      <c r="B317" s="109"/>
      <c r="C317" s="113"/>
      <c r="D317" s="114"/>
      <c r="E317" s="114"/>
      <c r="F317" s="114"/>
      <c r="G317" s="114"/>
      <c r="H317" s="115"/>
      <c r="I317" s="115"/>
      <c r="J317" s="115"/>
      <c r="K317" s="115"/>
      <c r="L317" s="354"/>
      <c r="M317" s="354"/>
      <c r="N317" s="354"/>
      <c r="O317" s="354"/>
      <c r="P317" s="107"/>
      <c r="Q317" s="107"/>
      <c r="R317" s="107"/>
    </row>
    <row r="318" spans="1:18">
      <c r="A318" s="116"/>
      <c r="B318" s="52"/>
      <c r="C318" s="116"/>
      <c r="D318" s="116"/>
      <c r="E318" s="116"/>
      <c r="F318" s="116"/>
      <c r="G318" s="116"/>
      <c r="H318" s="53"/>
      <c r="I318" s="53"/>
      <c r="J318" s="53"/>
      <c r="K318" s="53"/>
      <c r="L318" s="356"/>
      <c r="M318" s="356"/>
      <c r="N318" s="356"/>
      <c r="O318" s="356"/>
      <c r="P318" s="92"/>
      <c r="Q318" s="92"/>
      <c r="R318" s="92"/>
    </row>
    <row r="319" spans="1:18" ht="12.75">
      <c r="A319" s="361" t="s">
        <v>63</v>
      </c>
      <c r="B319" s="361"/>
      <c r="C319" s="361"/>
      <c r="D319" s="110">
        <v>153437.85999999999</v>
      </c>
      <c r="E319" s="110">
        <v>30412.12</v>
      </c>
      <c r="F319" s="110">
        <v>7738.07</v>
      </c>
      <c r="G319" s="110">
        <v>115287.67</v>
      </c>
      <c r="H319" s="111">
        <v>898645.77</v>
      </c>
      <c r="I319" s="111">
        <v>349744.74</v>
      </c>
      <c r="J319" s="111">
        <v>42218.95</v>
      </c>
      <c r="K319" s="111">
        <v>506682.08</v>
      </c>
      <c r="L319" s="357">
        <v>5.8567407678913153</v>
      </c>
      <c r="M319" s="357">
        <v>11.500176245523166</v>
      </c>
      <c r="N319" s="357">
        <v>5.456005179586124</v>
      </c>
      <c r="O319" s="357">
        <v>4.3949372903450996</v>
      </c>
      <c r="P319" s="107"/>
      <c r="Q319" s="107"/>
      <c r="R319" s="107"/>
    </row>
    <row r="320" spans="1:18">
      <c r="A320" s="116"/>
      <c r="B320" s="52"/>
      <c r="C320" s="116"/>
      <c r="D320" s="116"/>
      <c r="E320" s="116"/>
      <c r="F320" s="116"/>
      <c r="G320" s="116"/>
      <c r="H320" s="53"/>
      <c r="I320" s="53"/>
      <c r="J320" s="53"/>
      <c r="K320" s="53"/>
      <c r="L320" s="356"/>
      <c r="M320" s="356"/>
      <c r="N320" s="356"/>
      <c r="O320" s="356"/>
    </row>
    <row r="321" spans="1:18" ht="24.75" customHeight="1">
      <c r="A321" s="374" t="s">
        <v>529</v>
      </c>
      <c r="B321" s="375"/>
      <c r="C321" s="375"/>
      <c r="D321" s="375"/>
      <c r="E321" s="375"/>
      <c r="F321" s="375"/>
      <c r="G321" s="375"/>
      <c r="H321" s="375"/>
      <c r="I321" s="375"/>
      <c r="J321" s="375"/>
      <c r="K321" s="375"/>
      <c r="L321" s="375"/>
      <c r="M321" s="375"/>
      <c r="N321" s="375"/>
      <c r="O321" s="375"/>
    </row>
    <row r="322" spans="1:18" ht="12.75">
      <c r="A322" s="360" t="s">
        <v>530</v>
      </c>
      <c r="B322" s="361"/>
      <c r="C322" s="361"/>
      <c r="D322" s="361"/>
      <c r="E322" s="361"/>
      <c r="F322" s="361"/>
      <c r="G322" s="361"/>
      <c r="H322" s="361"/>
      <c r="I322" s="361"/>
      <c r="J322" s="361"/>
      <c r="K322" s="361"/>
      <c r="L322" s="361"/>
      <c r="M322" s="361"/>
      <c r="N322" s="361"/>
      <c r="O322" s="361"/>
      <c r="P322" s="361"/>
      <c r="Q322" s="361"/>
      <c r="R322" s="361"/>
    </row>
    <row r="323" spans="1:18" ht="36">
      <c r="A323" s="127">
        <v>1</v>
      </c>
      <c r="B323" s="124" t="s">
        <v>531</v>
      </c>
      <c r="C323" s="128" t="s">
        <v>532</v>
      </c>
      <c r="D323" s="129">
        <v>1432.91</v>
      </c>
      <c r="E323" s="129">
        <v>1256.4000000000001</v>
      </c>
      <c r="F323" s="129">
        <v>176.51</v>
      </c>
      <c r="G323" s="129"/>
      <c r="H323" s="130">
        <v>15423.54</v>
      </c>
      <c r="I323" s="130">
        <v>14448.66</v>
      </c>
      <c r="J323" s="130">
        <v>974.88</v>
      </c>
      <c r="K323" s="130"/>
      <c r="L323" s="354">
        <v>10.763788374706017</v>
      </c>
      <c r="M323" s="354">
        <v>11.500047755491881</v>
      </c>
      <c r="N323" s="354">
        <v>5.5230865106792821</v>
      </c>
      <c r="O323" s="354" t="s">
        <v>138</v>
      </c>
      <c r="P323" s="131"/>
      <c r="Q323" s="131"/>
      <c r="R323" s="131">
        <v>1</v>
      </c>
    </row>
    <row r="324" spans="1:18" ht="36">
      <c r="A324" s="127">
        <v>2</v>
      </c>
      <c r="B324" s="124" t="s">
        <v>533</v>
      </c>
      <c r="C324" s="128" t="s">
        <v>534</v>
      </c>
      <c r="D324" s="129">
        <v>3893.11</v>
      </c>
      <c r="E324" s="129">
        <v>3563.6</v>
      </c>
      <c r="F324" s="129">
        <v>329.51</v>
      </c>
      <c r="G324" s="129"/>
      <c r="H324" s="130">
        <v>42775.33</v>
      </c>
      <c r="I324" s="130">
        <v>40981.339999999997</v>
      </c>
      <c r="J324" s="130">
        <v>1793.99</v>
      </c>
      <c r="K324" s="130"/>
      <c r="L324" s="354">
        <v>10.987444485257289</v>
      </c>
      <c r="M324" s="354">
        <v>11.4999831630935</v>
      </c>
      <c r="N324" s="354">
        <v>5.444417468362114</v>
      </c>
      <c r="O324" s="354" t="s">
        <v>138</v>
      </c>
      <c r="P324" s="131"/>
      <c r="Q324" s="131"/>
      <c r="R324" s="131">
        <v>1</v>
      </c>
    </row>
    <row r="325" spans="1:18" ht="24">
      <c r="A325" s="132">
        <v>3</v>
      </c>
      <c r="B325" s="133" t="s">
        <v>535</v>
      </c>
      <c r="C325" s="134" t="s">
        <v>536</v>
      </c>
      <c r="D325" s="135">
        <v>710.43</v>
      </c>
      <c r="E325" s="135">
        <v>710.43</v>
      </c>
      <c r="F325" s="135"/>
      <c r="G325" s="135"/>
      <c r="H325" s="136">
        <v>8169.95</v>
      </c>
      <c r="I325" s="136">
        <v>8169.95</v>
      </c>
      <c r="J325" s="136"/>
      <c r="K325" s="136"/>
      <c r="L325" s="355">
        <v>11.500007037991077</v>
      </c>
      <c r="M325" s="355">
        <v>11.500007037991077</v>
      </c>
      <c r="N325" s="355" t="s">
        <v>138</v>
      </c>
      <c r="O325" s="355" t="s">
        <v>138</v>
      </c>
      <c r="P325" s="137"/>
      <c r="Q325" s="137"/>
      <c r="R325" s="137">
        <v>1</v>
      </c>
    </row>
    <row r="326" spans="1:18" ht="12.75">
      <c r="A326" s="360" t="s">
        <v>537</v>
      </c>
      <c r="B326" s="361"/>
      <c r="C326" s="361"/>
      <c r="D326" s="361"/>
      <c r="E326" s="361"/>
      <c r="F326" s="361"/>
      <c r="G326" s="361"/>
      <c r="H326" s="361"/>
      <c r="I326" s="361"/>
      <c r="J326" s="361"/>
      <c r="K326" s="361"/>
      <c r="L326" s="361"/>
      <c r="M326" s="361"/>
      <c r="N326" s="361"/>
      <c r="O326" s="361"/>
      <c r="P326" s="361"/>
      <c r="Q326" s="361"/>
      <c r="R326" s="361"/>
    </row>
    <row r="327" spans="1:18" ht="24">
      <c r="A327" s="127">
        <v>4</v>
      </c>
      <c r="B327" s="124" t="s">
        <v>538</v>
      </c>
      <c r="C327" s="128" t="s">
        <v>539</v>
      </c>
      <c r="D327" s="129">
        <v>334.28</v>
      </c>
      <c r="E327" s="129">
        <v>316.70999999999998</v>
      </c>
      <c r="F327" s="129">
        <v>17.57</v>
      </c>
      <c r="G327" s="129"/>
      <c r="H327" s="130">
        <v>3756.79</v>
      </c>
      <c r="I327" s="130">
        <v>3642.22</v>
      </c>
      <c r="J327" s="130">
        <v>114.57</v>
      </c>
      <c r="K327" s="130"/>
      <c r="L327" s="354">
        <v>11.238452794064857</v>
      </c>
      <c r="M327" s="354">
        <v>11.500173660446466</v>
      </c>
      <c r="N327" s="354">
        <v>6.5207740466704607</v>
      </c>
      <c r="O327" s="354" t="s">
        <v>138</v>
      </c>
      <c r="P327" s="131"/>
      <c r="Q327" s="131"/>
      <c r="R327" s="131">
        <v>2</v>
      </c>
    </row>
    <row r="328" spans="1:18" ht="24">
      <c r="A328" s="132">
        <v>5</v>
      </c>
      <c r="B328" s="133" t="s">
        <v>540</v>
      </c>
      <c r="C328" s="134" t="s">
        <v>541</v>
      </c>
      <c r="D328" s="135">
        <v>475.78</v>
      </c>
      <c r="E328" s="135">
        <v>441.73</v>
      </c>
      <c r="F328" s="135">
        <v>34.049999999999997</v>
      </c>
      <c r="G328" s="135"/>
      <c r="H328" s="136">
        <v>5301.92</v>
      </c>
      <c r="I328" s="136">
        <v>5079.9399999999996</v>
      </c>
      <c r="J328" s="136">
        <v>221.98</v>
      </c>
      <c r="K328" s="136"/>
      <c r="L328" s="355">
        <v>11.143637815797218</v>
      </c>
      <c r="M328" s="355">
        <v>11.500101872184365</v>
      </c>
      <c r="N328" s="355">
        <v>6.519236417033774</v>
      </c>
      <c r="O328" s="355" t="s">
        <v>138</v>
      </c>
      <c r="P328" s="137"/>
      <c r="Q328" s="137"/>
      <c r="R328" s="137">
        <v>2</v>
      </c>
    </row>
    <row r="329" spans="1:18" ht="12.75">
      <c r="A329" s="360" t="s">
        <v>542</v>
      </c>
      <c r="B329" s="361"/>
      <c r="C329" s="361"/>
      <c r="D329" s="361"/>
      <c r="E329" s="361"/>
      <c r="F329" s="361"/>
      <c r="G329" s="361"/>
      <c r="H329" s="361"/>
      <c r="I329" s="361"/>
      <c r="J329" s="361"/>
      <c r="K329" s="361"/>
      <c r="L329" s="361"/>
      <c r="M329" s="361"/>
      <c r="N329" s="361"/>
      <c r="O329" s="361"/>
      <c r="P329" s="361"/>
      <c r="Q329" s="361"/>
      <c r="R329" s="361"/>
    </row>
    <row r="330" spans="1:18" ht="24">
      <c r="A330" s="127">
        <v>6</v>
      </c>
      <c r="B330" s="124" t="s">
        <v>543</v>
      </c>
      <c r="C330" s="128" t="s">
        <v>544</v>
      </c>
      <c r="D330" s="129">
        <v>2691.68</v>
      </c>
      <c r="E330" s="129">
        <v>2527.25</v>
      </c>
      <c r="F330" s="129">
        <v>164.43</v>
      </c>
      <c r="G330" s="129"/>
      <c r="H330" s="130">
        <v>29945.09</v>
      </c>
      <c r="I330" s="130">
        <v>29064.78</v>
      </c>
      <c r="J330" s="130">
        <v>880.31</v>
      </c>
      <c r="K330" s="130"/>
      <c r="L330" s="354">
        <v>11.125055727278133</v>
      </c>
      <c r="M330" s="354">
        <v>11.50055594025126</v>
      </c>
      <c r="N330" s="354">
        <v>5.3537067445113413</v>
      </c>
      <c r="O330" s="354" t="s">
        <v>138</v>
      </c>
      <c r="P330" s="131"/>
      <c r="Q330" s="131"/>
      <c r="R330" s="131">
        <v>3</v>
      </c>
    </row>
    <row r="331" spans="1:18" ht="24">
      <c r="A331" s="127">
        <v>7</v>
      </c>
      <c r="B331" s="124" t="s">
        <v>545</v>
      </c>
      <c r="C331" s="128" t="s">
        <v>546</v>
      </c>
      <c r="D331" s="129">
        <v>909.81</v>
      </c>
      <c r="E331" s="129">
        <v>909.81</v>
      </c>
      <c r="F331" s="129"/>
      <c r="G331" s="129"/>
      <c r="H331" s="130">
        <v>10462.84</v>
      </c>
      <c r="I331" s="130">
        <v>10462.84</v>
      </c>
      <c r="J331" s="130"/>
      <c r="K331" s="130"/>
      <c r="L331" s="354">
        <v>11.500027478264693</v>
      </c>
      <c r="M331" s="354">
        <v>11.500027478264693</v>
      </c>
      <c r="N331" s="354" t="s">
        <v>138</v>
      </c>
      <c r="O331" s="354" t="s">
        <v>138</v>
      </c>
      <c r="P331" s="131"/>
      <c r="Q331" s="131"/>
      <c r="R331" s="131">
        <v>3</v>
      </c>
    </row>
    <row r="332" spans="1:18" ht="24">
      <c r="A332" s="132">
        <v>8</v>
      </c>
      <c r="B332" s="133" t="s">
        <v>547</v>
      </c>
      <c r="C332" s="134" t="s">
        <v>548</v>
      </c>
      <c r="D332" s="135">
        <v>751.8</v>
      </c>
      <c r="E332" s="135">
        <v>751.8</v>
      </c>
      <c r="F332" s="135"/>
      <c r="G332" s="135"/>
      <c r="H332" s="136">
        <v>8646.07</v>
      </c>
      <c r="I332" s="136">
        <v>8646.07</v>
      </c>
      <c r="J332" s="136"/>
      <c r="K332" s="136"/>
      <c r="L332" s="355">
        <v>11.50049215216813</v>
      </c>
      <c r="M332" s="355">
        <v>11.50049215216813</v>
      </c>
      <c r="N332" s="355" t="s">
        <v>138</v>
      </c>
      <c r="O332" s="355" t="s">
        <v>138</v>
      </c>
      <c r="P332" s="137"/>
      <c r="Q332" s="137"/>
      <c r="R332" s="137">
        <v>3</v>
      </c>
    </row>
    <row r="333" spans="1:18" ht="12.75">
      <c r="A333" s="360" t="s">
        <v>549</v>
      </c>
      <c r="B333" s="361"/>
      <c r="C333" s="361"/>
      <c r="D333" s="361"/>
      <c r="E333" s="361"/>
      <c r="F333" s="361"/>
      <c r="G333" s="361"/>
      <c r="H333" s="361"/>
      <c r="I333" s="361"/>
      <c r="J333" s="361"/>
      <c r="K333" s="361"/>
      <c r="L333" s="361"/>
      <c r="M333" s="361"/>
      <c r="N333" s="361"/>
      <c r="O333" s="361"/>
      <c r="P333" s="361"/>
      <c r="Q333" s="361"/>
      <c r="R333" s="361"/>
    </row>
    <row r="334" spans="1:18" ht="24">
      <c r="A334" s="127">
        <v>9</v>
      </c>
      <c r="B334" s="124" t="s">
        <v>550</v>
      </c>
      <c r="C334" s="128" t="s">
        <v>551</v>
      </c>
      <c r="D334" s="129">
        <v>7644.78</v>
      </c>
      <c r="E334" s="129">
        <v>5474.2</v>
      </c>
      <c r="F334" s="129">
        <v>13.64</v>
      </c>
      <c r="G334" s="129">
        <v>2156.94</v>
      </c>
      <c r="H334" s="130">
        <v>71285.23</v>
      </c>
      <c r="I334" s="130">
        <v>62953.3</v>
      </c>
      <c r="J334" s="130">
        <v>71.86</v>
      </c>
      <c r="K334" s="130">
        <v>8260.07</v>
      </c>
      <c r="L334" s="354">
        <v>9.3246934509560777</v>
      </c>
      <c r="M334" s="354">
        <v>11.500000000000002</v>
      </c>
      <c r="N334" s="354">
        <v>5.2683284457477999</v>
      </c>
      <c r="O334" s="354">
        <v>3.8295316513208526</v>
      </c>
      <c r="P334" s="131"/>
      <c r="Q334" s="131"/>
      <c r="R334" s="131">
        <v>4</v>
      </c>
    </row>
    <row r="335" spans="1:18" ht="24">
      <c r="A335" s="127">
        <v>10</v>
      </c>
      <c r="B335" s="124" t="s">
        <v>552</v>
      </c>
      <c r="C335" s="128" t="s">
        <v>553</v>
      </c>
      <c r="D335" s="129">
        <v>13456.4</v>
      </c>
      <c r="E335" s="129">
        <v>9864.4</v>
      </c>
      <c r="F335" s="129">
        <v>19.93</v>
      </c>
      <c r="G335" s="129">
        <v>3572.07</v>
      </c>
      <c r="H335" s="130">
        <v>127161.29</v>
      </c>
      <c r="I335" s="130">
        <v>113440.6</v>
      </c>
      <c r="J335" s="130">
        <v>105.02</v>
      </c>
      <c r="K335" s="130">
        <v>13615.67</v>
      </c>
      <c r="L335" s="354">
        <v>9.4498744092030549</v>
      </c>
      <c r="M335" s="354">
        <v>11.500000000000002</v>
      </c>
      <c r="N335" s="354">
        <v>5.2694430506773706</v>
      </c>
      <c r="O335" s="354">
        <v>3.8117030181379423</v>
      </c>
      <c r="P335" s="131"/>
      <c r="Q335" s="131"/>
      <c r="R335" s="131">
        <v>4</v>
      </c>
    </row>
    <row r="336" spans="1:18" ht="24">
      <c r="A336" s="132">
        <v>11</v>
      </c>
      <c r="B336" s="133" t="s">
        <v>554</v>
      </c>
      <c r="C336" s="134" t="s">
        <v>555</v>
      </c>
      <c r="D336" s="135">
        <v>18747.86</v>
      </c>
      <c r="E336" s="135">
        <v>10514.8</v>
      </c>
      <c r="F336" s="135">
        <v>9.44</v>
      </c>
      <c r="G336" s="135">
        <v>8223.6200000000008</v>
      </c>
      <c r="H336" s="136">
        <v>164022.70000000001</v>
      </c>
      <c r="I336" s="136">
        <v>120920.2</v>
      </c>
      <c r="J336" s="136">
        <v>49.75</v>
      </c>
      <c r="K336" s="136">
        <v>43052.75</v>
      </c>
      <c r="L336" s="355">
        <v>8.7488758716994894</v>
      </c>
      <c r="M336" s="355">
        <v>11.5</v>
      </c>
      <c r="N336" s="355">
        <v>5.2701271186440684</v>
      </c>
      <c r="O336" s="355">
        <v>5.2352552768732012</v>
      </c>
      <c r="P336" s="137"/>
      <c r="Q336" s="137"/>
      <c r="R336" s="137">
        <v>4</v>
      </c>
    </row>
    <row r="337" spans="1:18" ht="12.75">
      <c r="A337" s="360" t="s">
        <v>556</v>
      </c>
      <c r="B337" s="361"/>
      <c r="C337" s="361"/>
      <c r="D337" s="361"/>
      <c r="E337" s="361"/>
      <c r="F337" s="361"/>
      <c r="G337" s="361"/>
      <c r="H337" s="361"/>
      <c r="I337" s="361"/>
      <c r="J337" s="361"/>
      <c r="K337" s="361"/>
      <c r="L337" s="361"/>
      <c r="M337" s="361"/>
      <c r="N337" s="361"/>
      <c r="O337" s="361"/>
      <c r="P337" s="361"/>
      <c r="Q337" s="361"/>
      <c r="R337" s="361"/>
    </row>
    <row r="338" spans="1:18" ht="36">
      <c r="A338" s="127">
        <v>12</v>
      </c>
      <c r="B338" s="124" t="s">
        <v>557</v>
      </c>
      <c r="C338" s="128" t="s">
        <v>558</v>
      </c>
      <c r="D338" s="129">
        <v>5223</v>
      </c>
      <c r="E338" s="129">
        <v>3590.43</v>
      </c>
      <c r="F338" s="129">
        <v>19.93</v>
      </c>
      <c r="G338" s="129">
        <v>1612.64</v>
      </c>
      <c r="H338" s="130">
        <v>48547.199999999997</v>
      </c>
      <c r="I338" s="130">
        <v>41289.96</v>
      </c>
      <c r="J338" s="130">
        <v>105.02</v>
      </c>
      <c r="K338" s="130">
        <v>7152.22</v>
      </c>
      <c r="L338" s="354">
        <v>9.2948879954049399</v>
      </c>
      <c r="M338" s="354">
        <v>11.500004177772579</v>
      </c>
      <c r="N338" s="354">
        <v>5.2694430506773706</v>
      </c>
      <c r="O338" s="354">
        <v>4.4351002083540036</v>
      </c>
      <c r="P338" s="131"/>
      <c r="Q338" s="131"/>
      <c r="R338" s="131">
        <v>5</v>
      </c>
    </row>
    <row r="339" spans="1:18" ht="36">
      <c r="A339" s="132">
        <v>13</v>
      </c>
      <c r="B339" s="133" t="s">
        <v>559</v>
      </c>
      <c r="C339" s="134" t="s">
        <v>560</v>
      </c>
      <c r="D339" s="135">
        <v>5509.33</v>
      </c>
      <c r="E339" s="135">
        <v>4323.2299999999996</v>
      </c>
      <c r="F339" s="135">
        <v>19.93</v>
      </c>
      <c r="G339" s="135">
        <v>1166.17</v>
      </c>
      <c r="H339" s="136">
        <v>54075.68</v>
      </c>
      <c r="I339" s="136">
        <v>49719</v>
      </c>
      <c r="J339" s="136">
        <v>105.02</v>
      </c>
      <c r="K339" s="136">
        <v>4251.66</v>
      </c>
      <c r="L339" s="355">
        <v>9.8152915145761828</v>
      </c>
      <c r="M339" s="355">
        <v>11.500429077333385</v>
      </c>
      <c r="N339" s="355">
        <v>5.2694430506773706</v>
      </c>
      <c r="O339" s="355">
        <v>3.6458320828009634</v>
      </c>
      <c r="P339" s="137"/>
      <c r="Q339" s="137"/>
      <c r="R339" s="137">
        <v>5</v>
      </c>
    </row>
    <row r="340" spans="1:18" ht="12.75">
      <c r="A340" s="360" t="s">
        <v>561</v>
      </c>
      <c r="B340" s="361"/>
      <c r="C340" s="361"/>
      <c r="D340" s="361"/>
      <c r="E340" s="361"/>
      <c r="F340" s="361"/>
      <c r="G340" s="361"/>
      <c r="H340" s="361"/>
      <c r="I340" s="361"/>
      <c r="J340" s="361"/>
      <c r="K340" s="361"/>
      <c r="L340" s="361"/>
      <c r="M340" s="361"/>
      <c r="N340" s="361"/>
      <c r="O340" s="361"/>
      <c r="P340" s="361"/>
      <c r="Q340" s="361"/>
      <c r="R340" s="361"/>
    </row>
    <row r="341" spans="1:18">
      <c r="A341" s="132">
        <v>14</v>
      </c>
      <c r="B341" s="133" t="s">
        <v>562</v>
      </c>
      <c r="C341" s="134" t="s">
        <v>563</v>
      </c>
      <c r="D341" s="135">
        <v>1224.8</v>
      </c>
      <c r="E341" s="135">
        <v>1053.17</v>
      </c>
      <c r="F341" s="135">
        <v>3.15</v>
      </c>
      <c r="G341" s="135">
        <v>168.48</v>
      </c>
      <c r="H341" s="136">
        <v>12741.09</v>
      </c>
      <c r="I341" s="136">
        <v>12111.95</v>
      </c>
      <c r="J341" s="136">
        <v>16.579999999999998</v>
      </c>
      <c r="K341" s="136">
        <v>612.55999999999995</v>
      </c>
      <c r="L341" s="355">
        <v>10.402588177661659</v>
      </c>
      <c r="M341" s="355">
        <v>11.500470009590094</v>
      </c>
      <c r="N341" s="355">
        <v>5.2634920634920634</v>
      </c>
      <c r="O341" s="355">
        <v>3.6358024691358022</v>
      </c>
      <c r="P341" s="137"/>
      <c r="Q341" s="137"/>
      <c r="R341" s="137">
        <v>6</v>
      </c>
    </row>
    <row r="342" spans="1:18" ht="12.75">
      <c r="A342" s="360" t="s">
        <v>564</v>
      </c>
      <c r="B342" s="361"/>
      <c r="C342" s="361"/>
      <c r="D342" s="361"/>
      <c r="E342" s="361"/>
      <c r="F342" s="361"/>
      <c r="G342" s="361"/>
      <c r="H342" s="361"/>
      <c r="I342" s="361"/>
      <c r="J342" s="361"/>
      <c r="K342" s="361"/>
      <c r="L342" s="361"/>
      <c r="M342" s="361"/>
      <c r="N342" s="361"/>
      <c r="O342" s="361"/>
      <c r="P342" s="361"/>
      <c r="Q342" s="361"/>
      <c r="R342" s="361"/>
    </row>
    <row r="343" spans="1:18" ht="36">
      <c r="A343" s="127">
        <v>15</v>
      </c>
      <c r="B343" s="124" t="s">
        <v>565</v>
      </c>
      <c r="C343" s="128" t="s">
        <v>566</v>
      </c>
      <c r="D343" s="129">
        <v>10051.049999999999</v>
      </c>
      <c r="E343" s="129">
        <v>5434.14</v>
      </c>
      <c r="F343" s="129">
        <v>20.59</v>
      </c>
      <c r="G343" s="129">
        <v>4596.32</v>
      </c>
      <c r="H343" s="130">
        <v>88306.66</v>
      </c>
      <c r="I343" s="130">
        <v>62494.89</v>
      </c>
      <c r="J343" s="130">
        <v>117.21</v>
      </c>
      <c r="K343" s="130">
        <v>25694.560000000001</v>
      </c>
      <c r="L343" s="354">
        <v>8.7858144173991786</v>
      </c>
      <c r="M343" s="354">
        <v>11.50041956960991</v>
      </c>
      <c r="N343" s="354">
        <v>5.6925692083535697</v>
      </c>
      <c r="O343" s="354">
        <v>5.5902461099314245</v>
      </c>
      <c r="P343" s="131"/>
      <c r="Q343" s="131"/>
      <c r="R343" s="131">
        <v>7</v>
      </c>
    </row>
    <row r="344" spans="1:18" ht="36">
      <c r="A344" s="127">
        <v>16</v>
      </c>
      <c r="B344" s="124" t="s">
        <v>567</v>
      </c>
      <c r="C344" s="128" t="s">
        <v>568</v>
      </c>
      <c r="D344" s="129">
        <v>8992.01</v>
      </c>
      <c r="E344" s="129">
        <v>4831.6099999999997</v>
      </c>
      <c r="F344" s="129">
        <v>20.59</v>
      </c>
      <c r="G344" s="129">
        <v>4139.8100000000004</v>
      </c>
      <c r="H344" s="130">
        <v>79419.27</v>
      </c>
      <c r="I344" s="130">
        <v>55563.49</v>
      </c>
      <c r="J344" s="130">
        <v>117.21</v>
      </c>
      <c r="K344" s="130">
        <v>23738.57</v>
      </c>
      <c r="L344" s="354">
        <v>8.8322043681001254</v>
      </c>
      <c r="M344" s="354">
        <v>11.499994825741316</v>
      </c>
      <c r="N344" s="354">
        <v>5.6925692083535697</v>
      </c>
      <c r="O344" s="354">
        <v>5.734217270840932</v>
      </c>
      <c r="P344" s="131"/>
      <c r="Q344" s="131"/>
      <c r="R344" s="131">
        <v>7</v>
      </c>
    </row>
    <row r="345" spans="1:18" ht="36">
      <c r="A345" s="132">
        <v>17</v>
      </c>
      <c r="B345" s="133" t="s">
        <v>569</v>
      </c>
      <c r="C345" s="134" t="s">
        <v>570</v>
      </c>
      <c r="D345" s="135">
        <v>6951.11</v>
      </c>
      <c r="E345" s="135">
        <v>4454.25</v>
      </c>
      <c r="F345" s="135">
        <v>16.350000000000001</v>
      </c>
      <c r="G345" s="135">
        <v>2480.5100000000002</v>
      </c>
      <c r="H345" s="136">
        <v>66178.149999999994</v>
      </c>
      <c r="I345" s="136">
        <v>51223.89</v>
      </c>
      <c r="J345" s="136">
        <v>93.47</v>
      </c>
      <c r="K345" s="136">
        <v>14860.79</v>
      </c>
      <c r="L345" s="355">
        <v>9.5205154284711355</v>
      </c>
      <c r="M345" s="355">
        <v>11.500003367570297</v>
      </c>
      <c r="N345" s="355">
        <v>5.7168195718654431</v>
      </c>
      <c r="O345" s="355">
        <v>5.9910220075710239</v>
      </c>
      <c r="P345" s="137"/>
      <c r="Q345" s="137"/>
      <c r="R345" s="137">
        <v>7</v>
      </c>
    </row>
    <row r="346" spans="1:18" ht="12.75">
      <c r="A346" s="360" t="s">
        <v>571</v>
      </c>
      <c r="B346" s="361"/>
      <c r="C346" s="361"/>
      <c r="D346" s="361"/>
      <c r="E346" s="361"/>
      <c r="F346" s="361"/>
      <c r="G346" s="361"/>
      <c r="H346" s="361"/>
      <c r="I346" s="361"/>
      <c r="J346" s="361"/>
      <c r="K346" s="361"/>
      <c r="L346" s="361"/>
      <c r="M346" s="361"/>
      <c r="N346" s="361"/>
      <c r="O346" s="361"/>
      <c r="P346" s="361"/>
      <c r="Q346" s="361"/>
      <c r="R346" s="361"/>
    </row>
    <row r="347" spans="1:18" ht="36">
      <c r="A347" s="127">
        <v>18</v>
      </c>
      <c r="B347" s="124" t="s">
        <v>572</v>
      </c>
      <c r="C347" s="128" t="s">
        <v>573</v>
      </c>
      <c r="D347" s="129">
        <v>7461.32</v>
      </c>
      <c r="E347" s="129">
        <v>2894.71</v>
      </c>
      <c r="F347" s="129">
        <v>31.23</v>
      </c>
      <c r="G347" s="129">
        <v>4535.38</v>
      </c>
      <c r="H347" s="130">
        <v>53066.91</v>
      </c>
      <c r="I347" s="130">
        <v>33290.26</v>
      </c>
      <c r="J347" s="130">
        <v>177.38</v>
      </c>
      <c r="K347" s="130">
        <v>19599.27</v>
      </c>
      <c r="L347" s="354">
        <v>7.1122683385781613</v>
      </c>
      <c r="M347" s="354">
        <v>11.500378276234926</v>
      </c>
      <c r="N347" s="354">
        <v>5.6797950688440597</v>
      </c>
      <c r="O347" s="354">
        <v>4.3214173895020922</v>
      </c>
      <c r="P347" s="131"/>
      <c r="Q347" s="131"/>
      <c r="R347" s="131">
        <v>8</v>
      </c>
    </row>
    <row r="348" spans="1:18" ht="36">
      <c r="A348" s="127">
        <v>19</v>
      </c>
      <c r="B348" s="124" t="s">
        <v>574</v>
      </c>
      <c r="C348" s="128" t="s">
        <v>575</v>
      </c>
      <c r="D348" s="129">
        <v>1174.03</v>
      </c>
      <c r="E348" s="129">
        <v>1050.58</v>
      </c>
      <c r="F348" s="129">
        <v>46.07</v>
      </c>
      <c r="G348" s="129">
        <v>77.38</v>
      </c>
      <c r="H348" s="130">
        <v>12640.8</v>
      </c>
      <c r="I348" s="130">
        <v>12082.14</v>
      </c>
      <c r="J348" s="130">
        <v>279.39</v>
      </c>
      <c r="K348" s="130">
        <v>279.27</v>
      </c>
      <c r="L348" s="354">
        <v>10.767016175055151</v>
      </c>
      <c r="M348" s="354">
        <v>11.500447371927887</v>
      </c>
      <c r="N348" s="354">
        <v>6.0644671152593874</v>
      </c>
      <c r="O348" s="354">
        <v>3.6090721116567588</v>
      </c>
      <c r="P348" s="131"/>
      <c r="Q348" s="131"/>
      <c r="R348" s="131">
        <v>8</v>
      </c>
    </row>
    <row r="349" spans="1:18" ht="36">
      <c r="A349" s="132">
        <v>20</v>
      </c>
      <c r="B349" s="133" t="s">
        <v>576</v>
      </c>
      <c r="C349" s="134" t="s">
        <v>577</v>
      </c>
      <c r="D349" s="135">
        <v>2702.28</v>
      </c>
      <c r="E349" s="135">
        <v>789.51</v>
      </c>
      <c r="F349" s="135">
        <v>6.39</v>
      </c>
      <c r="G349" s="135">
        <v>1906.38</v>
      </c>
      <c r="H349" s="136">
        <v>21870.400000000001</v>
      </c>
      <c r="I349" s="136">
        <v>9079.7000000000007</v>
      </c>
      <c r="J349" s="136">
        <v>36.43</v>
      </c>
      <c r="K349" s="136">
        <v>12754.27</v>
      </c>
      <c r="L349" s="355">
        <v>8.0933137942774245</v>
      </c>
      <c r="M349" s="355">
        <v>11.500424313814898</v>
      </c>
      <c r="N349" s="355">
        <v>5.7010954616588423</v>
      </c>
      <c r="O349" s="355">
        <v>6.690308333071056</v>
      </c>
      <c r="P349" s="137"/>
      <c r="Q349" s="137"/>
      <c r="R349" s="137">
        <v>8</v>
      </c>
    </row>
    <row r="350" spans="1:18" ht="12.75">
      <c r="A350" s="360" t="s">
        <v>578</v>
      </c>
      <c r="B350" s="361"/>
      <c r="C350" s="361"/>
      <c r="D350" s="361"/>
      <c r="E350" s="361"/>
      <c r="F350" s="361"/>
      <c r="G350" s="361"/>
      <c r="H350" s="361"/>
      <c r="I350" s="361"/>
      <c r="J350" s="361"/>
      <c r="K350" s="361"/>
      <c r="L350" s="361"/>
      <c r="M350" s="361"/>
      <c r="N350" s="361"/>
      <c r="O350" s="361"/>
      <c r="P350" s="361"/>
      <c r="Q350" s="361"/>
      <c r="R350" s="361"/>
    </row>
    <row r="351" spans="1:18" ht="36">
      <c r="A351" s="127">
        <v>21</v>
      </c>
      <c r="B351" s="124" t="s">
        <v>579</v>
      </c>
      <c r="C351" s="128" t="s">
        <v>580</v>
      </c>
      <c r="D351" s="129">
        <v>2130.83</v>
      </c>
      <c r="E351" s="129">
        <v>1717.69</v>
      </c>
      <c r="F351" s="129">
        <v>413.14</v>
      </c>
      <c r="G351" s="129"/>
      <c r="H351" s="130">
        <v>21965.32</v>
      </c>
      <c r="I351" s="130">
        <v>19753.48</v>
      </c>
      <c r="J351" s="130">
        <v>2211.84</v>
      </c>
      <c r="K351" s="130"/>
      <c r="L351" s="354">
        <v>10.308339942651456</v>
      </c>
      <c r="M351" s="354">
        <v>11.500026197975187</v>
      </c>
      <c r="N351" s="354">
        <v>5.3537299704700594</v>
      </c>
      <c r="O351" s="354" t="s">
        <v>138</v>
      </c>
      <c r="P351" s="131"/>
      <c r="Q351" s="131"/>
      <c r="R351" s="131">
        <v>9</v>
      </c>
    </row>
    <row r="352" spans="1:18" ht="36">
      <c r="A352" s="127">
        <v>22</v>
      </c>
      <c r="B352" s="124" t="s">
        <v>581</v>
      </c>
      <c r="C352" s="128" t="s">
        <v>582</v>
      </c>
      <c r="D352" s="129">
        <v>4720.3100000000004</v>
      </c>
      <c r="E352" s="129">
        <v>4307.17</v>
      </c>
      <c r="F352" s="129">
        <v>413.14</v>
      </c>
      <c r="G352" s="129"/>
      <c r="H352" s="130">
        <v>51744.27</v>
      </c>
      <c r="I352" s="130">
        <v>49532.43</v>
      </c>
      <c r="J352" s="130">
        <v>2211.84</v>
      </c>
      <c r="K352" s="130"/>
      <c r="L352" s="354">
        <v>10.962049102707235</v>
      </c>
      <c r="M352" s="354">
        <v>11.499994195724803</v>
      </c>
      <c r="N352" s="354">
        <v>5.3537299704700594</v>
      </c>
      <c r="O352" s="354" t="s">
        <v>138</v>
      </c>
      <c r="P352" s="131"/>
      <c r="Q352" s="131"/>
      <c r="R352" s="131">
        <v>9</v>
      </c>
    </row>
    <row r="353" spans="1:18" ht="24">
      <c r="A353" s="127">
        <v>23</v>
      </c>
      <c r="B353" s="124" t="s">
        <v>583</v>
      </c>
      <c r="C353" s="128" t="s">
        <v>584</v>
      </c>
      <c r="D353" s="129">
        <v>1272.6099999999999</v>
      </c>
      <c r="E353" s="129">
        <v>1272.6099999999999</v>
      </c>
      <c r="F353" s="129"/>
      <c r="G353" s="129"/>
      <c r="H353" s="130">
        <v>14635.67</v>
      </c>
      <c r="I353" s="130">
        <v>14635.67</v>
      </c>
      <c r="J353" s="130"/>
      <c r="K353" s="130"/>
      <c r="L353" s="354">
        <v>11.500514690282177</v>
      </c>
      <c r="M353" s="354">
        <v>11.500514690282177</v>
      </c>
      <c r="N353" s="354" t="s">
        <v>138</v>
      </c>
      <c r="O353" s="354" t="s">
        <v>138</v>
      </c>
      <c r="P353" s="131"/>
      <c r="Q353" s="131"/>
      <c r="R353" s="131">
        <v>9</v>
      </c>
    </row>
    <row r="354" spans="1:18" ht="36">
      <c r="A354" s="132">
        <v>24</v>
      </c>
      <c r="B354" s="133" t="s">
        <v>585</v>
      </c>
      <c r="C354" s="134" t="s">
        <v>586</v>
      </c>
      <c r="D354" s="135">
        <v>639.63</v>
      </c>
      <c r="E354" s="135">
        <v>639.63</v>
      </c>
      <c r="F354" s="135"/>
      <c r="G354" s="135"/>
      <c r="H354" s="136">
        <v>7356.04</v>
      </c>
      <c r="I354" s="136">
        <v>7356.04</v>
      </c>
      <c r="J354" s="136"/>
      <c r="K354" s="136"/>
      <c r="L354" s="355">
        <v>11.500461204133639</v>
      </c>
      <c r="M354" s="355">
        <v>11.500461204133639</v>
      </c>
      <c r="N354" s="355" t="s">
        <v>138</v>
      </c>
      <c r="O354" s="355" t="s">
        <v>138</v>
      </c>
      <c r="P354" s="137"/>
      <c r="Q354" s="137"/>
      <c r="R354" s="137">
        <v>9</v>
      </c>
    </row>
    <row r="355" spans="1:18" ht="12.75">
      <c r="A355" s="360" t="s">
        <v>587</v>
      </c>
      <c r="B355" s="361"/>
      <c r="C355" s="361"/>
      <c r="D355" s="361"/>
      <c r="E355" s="361"/>
      <c r="F355" s="361"/>
      <c r="G355" s="361"/>
      <c r="H355" s="361"/>
      <c r="I355" s="361"/>
      <c r="J355" s="361"/>
      <c r="K355" s="361"/>
      <c r="L355" s="361"/>
      <c r="M355" s="361"/>
      <c r="N355" s="361"/>
      <c r="O355" s="361"/>
      <c r="P355" s="361"/>
      <c r="Q355" s="361"/>
      <c r="R355" s="361"/>
    </row>
    <row r="356" spans="1:18">
      <c r="A356" s="132">
        <v>25</v>
      </c>
      <c r="B356" s="133" t="s">
        <v>588</v>
      </c>
      <c r="C356" s="134" t="s">
        <v>589</v>
      </c>
      <c r="D356" s="135">
        <v>344.3</v>
      </c>
      <c r="E356" s="135">
        <v>344.3</v>
      </c>
      <c r="F356" s="135"/>
      <c r="G356" s="135"/>
      <c r="H356" s="136">
        <v>3959.6</v>
      </c>
      <c r="I356" s="136">
        <v>3959.6</v>
      </c>
      <c r="J356" s="136"/>
      <c r="K356" s="136"/>
      <c r="L356" s="355">
        <v>11.500435666569851</v>
      </c>
      <c r="M356" s="355">
        <v>11.500435666569851</v>
      </c>
      <c r="N356" s="355" t="s">
        <v>138</v>
      </c>
      <c r="O356" s="355" t="s">
        <v>138</v>
      </c>
      <c r="P356" s="137"/>
      <c r="Q356" s="137"/>
      <c r="R356" s="137">
        <v>10</v>
      </c>
    </row>
    <row r="357" spans="1:18" ht="12.75">
      <c r="A357" s="360" t="s">
        <v>590</v>
      </c>
      <c r="B357" s="361"/>
      <c r="C357" s="361"/>
      <c r="D357" s="361"/>
      <c r="E357" s="361"/>
      <c r="F357" s="361"/>
      <c r="G357" s="361"/>
      <c r="H357" s="361"/>
      <c r="I357" s="361"/>
      <c r="J357" s="361"/>
      <c r="K357" s="361"/>
      <c r="L357" s="361"/>
      <c r="M357" s="361"/>
      <c r="N357" s="361"/>
      <c r="O357" s="361"/>
      <c r="P357" s="361"/>
      <c r="Q357" s="361"/>
      <c r="R357" s="361"/>
    </row>
    <row r="358" spans="1:18">
      <c r="A358" s="132">
        <v>26</v>
      </c>
      <c r="B358" s="133" t="s">
        <v>591</v>
      </c>
      <c r="C358" s="134" t="s">
        <v>592</v>
      </c>
      <c r="D358" s="135">
        <v>39.950000000000003</v>
      </c>
      <c r="E358" s="135">
        <v>39.950000000000003</v>
      </c>
      <c r="F358" s="135"/>
      <c r="G358" s="135"/>
      <c r="H358" s="136">
        <v>459.48</v>
      </c>
      <c r="I358" s="136">
        <v>459.48</v>
      </c>
      <c r="J358" s="136"/>
      <c r="K358" s="136"/>
      <c r="L358" s="355">
        <v>11.501376720901126</v>
      </c>
      <c r="M358" s="355">
        <v>11.501376720901126</v>
      </c>
      <c r="N358" s="355" t="s">
        <v>138</v>
      </c>
      <c r="O358" s="355" t="s">
        <v>138</v>
      </c>
      <c r="P358" s="137"/>
      <c r="Q358" s="137"/>
      <c r="R358" s="137">
        <v>11</v>
      </c>
    </row>
    <row r="359" spans="1:18" ht="12.75">
      <c r="A359" s="360" t="s">
        <v>593</v>
      </c>
      <c r="B359" s="361"/>
      <c r="C359" s="361"/>
      <c r="D359" s="361"/>
      <c r="E359" s="361"/>
      <c r="F359" s="361"/>
      <c r="G359" s="361"/>
      <c r="H359" s="361"/>
      <c r="I359" s="361"/>
      <c r="J359" s="361"/>
      <c r="K359" s="361"/>
      <c r="L359" s="361"/>
      <c r="M359" s="361"/>
      <c r="N359" s="361"/>
      <c r="O359" s="361"/>
      <c r="P359" s="361"/>
      <c r="Q359" s="361"/>
      <c r="R359" s="361"/>
    </row>
    <row r="360" spans="1:18" ht="24">
      <c r="A360" s="127">
        <v>27</v>
      </c>
      <c r="B360" s="124" t="s">
        <v>594</v>
      </c>
      <c r="C360" s="128" t="s">
        <v>595</v>
      </c>
      <c r="D360" s="129">
        <v>2671.45</v>
      </c>
      <c r="E360" s="129">
        <v>1014.92</v>
      </c>
      <c r="F360" s="129"/>
      <c r="G360" s="129">
        <v>1656.53</v>
      </c>
      <c r="H360" s="130">
        <v>18048.21</v>
      </c>
      <c r="I360" s="130">
        <v>11672.12</v>
      </c>
      <c r="J360" s="130"/>
      <c r="K360" s="130">
        <v>6376.09</v>
      </c>
      <c r="L360" s="354">
        <v>6.7559602463081845</v>
      </c>
      <c r="M360" s="354">
        <v>11.500532061640328</v>
      </c>
      <c r="N360" s="354" t="s">
        <v>138</v>
      </c>
      <c r="O360" s="354">
        <v>3.8490640072923523</v>
      </c>
      <c r="P360" s="131"/>
      <c r="Q360" s="131"/>
      <c r="R360" s="131">
        <v>12</v>
      </c>
    </row>
    <row r="361" spans="1:18" ht="24">
      <c r="A361" s="127">
        <v>28</v>
      </c>
      <c r="B361" s="124" t="s">
        <v>596</v>
      </c>
      <c r="C361" s="128" t="s">
        <v>597</v>
      </c>
      <c r="D361" s="129">
        <v>3205.5</v>
      </c>
      <c r="E361" s="129">
        <v>1504.04</v>
      </c>
      <c r="F361" s="129"/>
      <c r="G361" s="129">
        <v>1701.46</v>
      </c>
      <c r="H361" s="130">
        <v>24506.42</v>
      </c>
      <c r="I361" s="130">
        <v>17297.240000000002</v>
      </c>
      <c r="J361" s="130"/>
      <c r="K361" s="130">
        <v>7209.18</v>
      </c>
      <c r="L361" s="354">
        <v>7.6451162065200435</v>
      </c>
      <c r="M361" s="354">
        <v>11.500518603228638</v>
      </c>
      <c r="N361" s="354" t="s">
        <v>138</v>
      </c>
      <c r="O361" s="354">
        <v>4.2370552349158954</v>
      </c>
      <c r="P361" s="131"/>
      <c r="Q361" s="131"/>
      <c r="R361" s="131">
        <v>12</v>
      </c>
    </row>
    <row r="362" spans="1:18" ht="24">
      <c r="A362" s="127">
        <v>29</v>
      </c>
      <c r="B362" s="124" t="s">
        <v>598</v>
      </c>
      <c r="C362" s="128" t="s">
        <v>599</v>
      </c>
      <c r="D362" s="129">
        <v>2684.2</v>
      </c>
      <c r="E362" s="129">
        <v>333.82</v>
      </c>
      <c r="F362" s="129"/>
      <c r="G362" s="129">
        <v>2350.38</v>
      </c>
      <c r="H362" s="130">
        <v>13259.41</v>
      </c>
      <c r="I362" s="130">
        <v>3839.14</v>
      </c>
      <c r="J362" s="130"/>
      <c r="K362" s="130">
        <v>9420.27</v>
      </c>
      <c r="L362" s="354">
        <v>4.939799567841443</v>
      </c>
      <c r="M362" s="354">
        <v>11.50062908154095</v>
      </c>
      <c r="N362" s="354" t="s">
        <v>138</v>
      </c>
      <c r="O362" s="354">
        <v>4.0079774334362952</v>
      </c>
      <c r="P362" s="131"/>
      <c r="Q362" s="131"/>
      <c r="R362" s="131">
        <v>12</v>
      </c>
    </row>
    <row r="363" spans="1:18" ht="24">
      <c r="A363" s="127">
        <v>30</v>
      </c>
      <c r="B363" s="124" t="s">
        <v>600</v>
      </c>
      <c r="C363" s="128" t="s">
        <v>601</v>
      </c>
      <c r="D363" s="129">
        <v>2962.68</v>
      </c>
      <c r="E363" s="129">
        <v>166.3</v>
      </c>
      <c r="F363" s="129"/>
      <c r="G363" s="129">
        <v>2796.38</v>
      </c>
      <c r="H363" s="130">
        <v>14086.81</v>
      </c>
      <c r="I363" s="130">
        <v>1912.54</v>
      </c>
      <c r="J363" s="130"/>
      <c r="K363" s="130">
        <v>12174.27</v>
      </c>
      <c r="L363" s="354">
        <v>4.7547524538593438</v>
      </c>
      <c r="M363" s="354">
        <v>11.500541190619362</v>
      </c>
      <c r="N363" s="354" t="s">
        <v>138</v>
      </c>
      <c r="O363" s="354">
        <v>4.353582131183888</v>
      </c>
      <c r="P363" s="131"/>
      <c r="Q363" s="131"/>
      <c r="R363" s="131">
        <v>12</v>
      </c>
    </row>
    <row r="364" spans="1:18" ht="24">
      <c r="A364" s="127">
        <v>31</v>
      </c>
      <c r="B364" s="124" t="s">
        <v>602</v>
      </c>
      <c r="C364" s="128" t="s">
        <v>603</v>
      </c>
      <c r="D364" s="129">
        <v>9327.2900000000009</v>
      </c>
      <c r="E364" s="129">
        <v>745.91</v>
      </c>
      <c r="F364" s="129"/>
      <c r="G364" s="129">
        <v>8581.3799999999992</v>
      </c>
      <c r="H364" s="130">
        <v>69788.58</v>
      </c>
      <c r="I364" s="130">
        <v>8578.31</v>
      </c>
      <c r="J364" s="130"/>
      <c r="K364" s="130">
        <v>61210.27</v>
      </c>
      <c r="L364" s="354">
        <v>7.4821925768363577</v>
      </c>
      <c r="M364" s="354">
        <v>11.500462522288212</v>
      </c>
      <c r="N364" s="354" t="s">
        <v>138</v>
      </c>
      <c r="O364" s="354">
        <v>7.1329168502035802</v>
      </c>
      <c r="P364" s="131"/>
      <c r="Q364" s="131"/>
      <c r="R364" s="131">
        <v>12</v>
      </c>
    </row>
    <row r="365" spans="1:18" ht="24">
      <c r="A365" s="127">
        <v>32</v>
      </c>
      <c r="B365" s="124" t="s">
        <v>604</v>
      </c>
      <c r="C365" s="128" t="s">
        <v>605</v>
      </c>
      <c r="D365" s="129">
        <v>12376.06</v>
      </c>
      <c r="E365" s="129">
        <v>1088.29</v>
      </c>
      <c r="F365" s="129"/>
      <c r="G365" s="129">
        <v>11287.77</v>
      </c>
      <c r="H365" s="130">
        <v>82146.429999999993</v>
      </c>
      <c r="I365" s="130">
        <v>12515.89</v>
      </c>
      <c r="J365" s="130"/>
      <c r="K365" s="130">
        <v>69630.539999999994</v>
      </c>
      <c r="L365" s="354">
        <v>6.6375268057847165</v>
      </c>
      <c r="M365" s="354">
        <v>11.500509974363451</v>
      </c>
      <c r="N365" s="354" t="s">
        <v>138</v>
      </c>
      <c r="O365" s="354">
        <v>6.1686710484001708</v>
      </c>
      <c r="P365" s="131"/>
      <c r="Q365" s="131"/>
      <c r="R365" s="131">
        <v>12</v>
      </c>
    </row>
    <row r="366" spans="1:18" ht="24">
      <c r="A366" s="127">
        <v>33</v>
      </c>
      <c r="B366" s="124" t="s">
        <v>606</v>
      </c>
      <c r="C366" s="128" t="s">
        <v>607</v>
      </c>
      <c r="D366" s="129">
        <v>1777.05</v>
      </c>
      <c r="E366" s="129">
        <v>583.28</v>
      </c>
      <c r="F366" s="129"/>
      <c r="G366" s="129">
        <v>1193.77</v>
      </c>
      <c r="H366" s="130">
        <v>14488.5</v>
      </c>
      <c r="I366" s="130">
        <v>6707.96</v>
      </c>
      <c r="J366" s="130"/>
      <c r="K366" s="130">
        <v>7780.54</v>
      </c>
      <c r="L366" s="354">
        <v>8.1531189330632223</v>
      </c>
      <c r="M366" s="354">
        <v>11.500411466191196</v>
      </c>
      <c r="N366" s="354" t="s">
        <v>138</v>
      </c>
      <c r="O366" s="354">
        <v>6.5176206471933451</v>
      </c>
      <c r="P366" s="131"/>
      <c r="Q366" s="131"/>
      <c r="R366" s="131">
        <v>12</v>
      </c>
    </row>
    <row r="367" spans="1:18" ht="24">
      <c r="A367" s="127">
        <v>34</v>
      </c>
      <c r="B367" s="124" t="s">
        <v>608</v>
      </c>
      <c r="C367" s="128" t="s">
        <v>609</v>
      </c>
      <c r="D367" s="129">
        <v>1613.2</v>
      </c>
      <c r="E367" s="129">
        <v>333.82</v>
      </c>
      <c r="F367" s="129"/>
      <c r="G367" s="129">
        <v>1279.3800000000001</v>
      </c>
      <c r="H367" s="130">
        <v>7016.41</v>
      </c>
      <c r="I367" s="130">
        <v>3839.14</v>
      </c>
      <c r="J367" s="130"/>
      <c r="K367" s="130">
        <v>3177.27</v>
      </c>
      <c r="L367" s="354">
        <v>4.3493739151996031</v>
      </c>
      <c r="M367" s="354">
        <v>11.50062908154095</v>
      </c>
      <c r="N367" s="354" t="s">
        <v>138</v>
      </c>
      <c r="O367" s="354">
        <v>2.4834451062233267</v>
      </c>
      <c r="P367" s="131"/>
      <c r="Q367" s="131"/>
      <c r="R367" s="131">
        <v>12</v>
      </c>
    </row>
    <row r="368" spans="1:18" ht="24">
      <c r="A368" s="127">
        <v>35</v>
      </c>
      <c r="B368" s="124" t="s">
        <v>610</v>
      </c>
      <c r="C368" s="128" t="s">
        <v>611</v>
      </c>
      <c r="D368" s="129">
        <v>4368.66</v>
      </c>
      <c r="E368" s="129">
        <v>583.28</v>
      </c>
      <c r="F368" s="129"/>
      <c r="G368" s="129">
        <v>3785.38</v>
      </c>
      <c r="H368" s="130">
        <v>31153.23</v>
      </c>
      <c r="I368" s="130">
        <v>6707.96</v>
      </c>
      <c r="J368" s="130"/>
      <c r="K368" s="130">
        <v>24445.27</v>
      </c>
      <c r="L368" s="354">
        <v>7.1310722280974028</v>
      </c>
      <c r="M368" s="354">
        <v>11.500411466191196</v>
      </c>
      <c r="N368" s="354" t="s">
        <v>138</v>
      </c>
      <c r="O368" s="354">
        <v>6.4578113690039043</v>
      </c>
      <c r="P368" s="131"/>
      <c r="Q368" s="131"/>
      <c r="R368" s="131">
        <v>12</v>
      </c>
    </row>
    <row r="369" spans="1:18" ht="24">
      <c r="A369" s="127">
        <v>36</v>
      </c>
      <c r="B369" s="124" t="s">
        <v>612</v>
      </c>
      <c r="C369" s="128" t="s">
        <v>613</v>
      </c>
      <c r="D369" s="129">
        <v>1978.23</v>
      </c>
      <c r="E369" s="129">
        <v>1002.7</v>
      </c>
      <c r="F369" s="129"/>
      <c r="G369" s="129">
        <v>975.53</v>
      </c>
      <c r="H369" s="130">
        <v>15277.59</v>
      </c>
      <c r="I369" s="130">
        <v>11531.5</v>
      </c>
      <c r="J369" s="130"/>
      <c r="K369" s="130">
        <v>3746.09</v>
      </c>
      <c r="L369" s="354">
        <v>7.7228583127341111</v>
      </c>
      <c r="M369" s="354">
        <v>11.500448788271665</v>
      </c>
      <c r="N369" s="354" t="s">
        <v>138</v>
      </c>
      <c r="O369" s="354">
        <v>3.8400561745922732</v>
      </c>
      <c r="P369" s="131"/>
      <c r="Q369" s="131"/>
      <c r="R369" s="131">
        <v>12</v>
      </c>
    </row>
    <row r="370" spans="1:18" ht="24">
      <c r="A370" s="127">
        <v>37</v>
      </c>
      <c r="B370" s="124" t="s">
        <v>614</v>
      </c>
      <c r="C370" s="128" t="s">
        <v>615</v>
      </c>
      <c r="D370" s="129">
        <v>1401.36</v>
      </c>
      <c r="E370" s="129">
        <v>250.67</v>
      </c>
      <c r="F370" s="129"/>
      <c r="G370" s="129">
        <v>1150.69</v>
      </c>
      <c r="H370" s="130">
        <v>8581.51</v>
      </c>
      <c r="I370" s="130">
        <v>2882.87</v>
      </c>
      <c r="J370" s="130"/>
      <c r="K370" s="130">
        <v>5698.64</v>
      </c>
      <c r="L370" s="354">
        <v>6.1237012616315587</v>
      </c>
      <c r="M370" s="354">
        <v>11.500658235927714</v>
      </c>
      <c r="N370" s="354" t="s">
        <v>138</v>
      </c>
      <c r="O370" s="354">
        <v>4.9523677098088976</v>
      </c>
      <c r="P370" s="131"/>
      <c r="Q370" s="131"/>
      <c r="R370" s="131">
        <v>12</v>
      </c>
    </row>
    <row r="371" spans="1:18" ht="24">
      <c r="A371" s="127">
        <v>38</v>
      </c>
      <c r="B371" s="124" t="s">
        <v>616</v>
      </c>
      <c r="C371" s="128" t="s">
        <v>617</v>
      </c>
      <c r="D371" s="129">
        <v>1175.68</v>
      </c>
      <c r="E371" s="129">
        <v>166.3</v>
      </c>
      <c r="F371" s="129"/>
      <c r="G371" s="129">
        <v>1009.38</v>
      </c>
      <c r="H371" s="130">
        <v>7074.81</v>
      </c>
      <c r="I371" s="130">
        <v>1912.54</v>
      </c>
      <c r="J371" s="130"/>
      <c r="K371" s="130">
        <v>5162.2700000000004</v>
      </c>
      <c r="L371" s="354">
        <v>6.0176323489384869</v>
      </c>
      <c r="M371" s="354">
        <v>11.500541190619362</v>
      </c>
      <c r="N371" s="354" t="s">
        <v>138</v>
      </c>
      <c r="O371" s="354">
        <v>5.1142978858309069</v>
      </c>
      <c r="P371" s="131"/>
      <c r="Q371" s="131"/>
      <c r="R371" s="131">
        <v>12</v>
      </c>
    </row>
    <row r="372" spans="1:18" ht="24">
      <c r="A372" s="127">
        <v>39</v>
      </c>
      <c r="B372" s="124" t="s">
        <v>618</v>
      </c>
      <c r="C372" s="128" t="s">
        <v>619</v>
      </c>
      <c r="D372" s="129">
        <v>4276.0600000000004</v>
      </c>
      <c r="E372" s="129">
        <v>1088.29</v>
      </c>
      <c r="F372" s="129"/>
      <c r="G372" s="129">
        <v>3187.77</v>
      </c>
      <c r="H372" s="130">
        <v>30408.43</v>
      </c>
      <c r="I372" s="130">
        <v>12515.89</v>
      </c>
      <c r="J372" s="130"/>
      <c r="K372" s="130">
        <v>17892.54</v>
      </c>
      <c r="L372" s="354">
        <v>7.111319766326945</v>
      </c>
      <c r="M372" s="354">
        <v>11.500509974363451</v>
      </c>
      <c r="N372" s="354" t="s">
        <v>138</v>
      </c>
      <c r="O372" s="354">
        <v>5.6128704392098552</v>
      </c>
      <c r="P372" s="131"/>
      <c r="Q372" s="131"/>
      <c r="R372" s="131">
        <v>12</v>
      </c>
    </row>
    <row r="373" spans="1:18" ht="24">
      <c r="A373" s="127">
        <v>40</v>
      </c>
      <c r="B373" s="124" t="s">
        <v>620</v>
      </c>
      <c r="C373" s="128" t="s">
        <v>621</v>
      </c>
      <c r="D373" s="129">
        <v>1068.1199999999999</v>
      </c>
      <c r="E373" s="129">
        <v>416.97</v>
      </c>
      <c r="F373" s="129"/>
      <c r="G373" s="129">
        <v>651.15</v>
      </c>
      <c r="H373" s="130">
        <v>8653.23</v>
      </c>
      <c r="I373" s="130">
        <v>4795.41</v>
      </c>
      <c r="J373" s="130"/>
      <c r="K373" s="130">
        <v>3857.82</v>
      </c>
      <c r="L373" s="354">
        <v>8.1013650151668362</v>
      </c>
      <c r="M373" s="354">
        <v>11.500611554788113</v>
      </c>
      <c r="N373" s="354" t="s">
        <v>138</v>
      </c>
      <c r="O373" s="354">
        <v>5.9246256622897953</v>
      </c>
      <c r="P373" s="131"/>
      <c r="Q373" s="131"/>
      <c r="R373" s="131">
        <v>12</v>
      </c>
    </row>
    <row r="374" spans="1:18" ht="24">
      <c r="A374" s="127">
        <v>41</v>
      </c>
      <c r="B374" s="124" t="s">
        <v>622</v>
      </c>
      <c r="C374" s="128" t="s">
        <v>623</v>
      </c>
      <c r="D374" s="129">
        <v>853.2</v>
      </c>
      <c r="E374" s="129">
        <v>333.82</v>
      </c>
      <c r="F374" s="129"/>
      <c r="G374" s="129">
        <v>519.38</v>
      </c>
      <c r="H374" s="130">
        <v>6320.41</v>
      </c>
      <c r="I374" s="130">
        <v>3839.14</v>
      </c>
      <c r="J374" s="130"/>
      <c r="K374" s="130">
        <v>2481.27</v>
      </c>
      <c r="L374" s="354">
        <v>7.4078879512423814</v>
      </c>
      <c r="M374" s="354">
        <v>11.50062908154095</v>
      </c>
      <c r="N374" s="354" t="s">
        <v>138</v>
      </c>
      <c r="O374" s="354">
        <v>4.777369170934576</v>
      </c>
      <c r="P374" s="131"/>
      <c r="Q374" s="131"/>
      <c r="R374" s="131">
        <v>12</v>
      </c>
    </row>
    <row r="375" spans="1:18" ht="24">
      <c r="A375" s="132">
        <v>42</v>
      </c>
      <c r="B375" s="133" t="s">
        <v>624</v>
      </c>
      <c r="C375" s="134" t="s">
        <v>625</v>
      </c>
      <c r="D375" s="135">
        <v>793.34</v>
      </c>
      <c r="E375" s="135">
        <v>394.96</v>
      </c>
      <c r="F375" s="135"/>
      <c r="G375" s="135">
        <v>398.38</v>
      </c>
      <c r="H375" s="136">
        <v>6738.55</v>
      </c>
      <c r="I375" s="136">
        <v>4542.28</v>
      </c>
      <c r="J375" s="136"/>
      <c r="K375" s="136">
        <v>2196.27</v>
      </c>
      <c r="L375" s="355">
        <v>8.4938992109309996</v>
      </c>
      <c r="M375" s="355">
        <v>11.500607656471541</v>
      </c>
      <c r="N375" s="355" t="s">
        <v>138</v>
      </c>
      <c r="O375" s="355">
        <v>5.5130026607761433</v>
      </c>
      <c r="P375" s="137"/>
      <c r="Q375" s="137"/>
      <c r="R375" s="137">
        <v>12</v>
      </c>
    </row>
    <row r="376" spans="1:18" ht="12.75">
      <c r="A376" s="360" t="s">
        <v>626</v>
      </c>
      <c r="B376" s="361"/>
      <c r="C376" s="361"/>
      <c r="D376" s="361"/>
      <c r="E376" s="361"/>
      <c r="F376" s="361"/>
      <c r="G376" s="361"/>
      <c r="H376" s="361"/>
      <c r="I376" s="361"/>
      <c r="J376" s="361"/>
      <c r="K376" s="361"/>
      <c r="L376" s="361"/>
      <c r="M376" s="361"/>
      <c r="N376" s="361"/>
      <c r="O376" s="361"/>
      <c r="P376" s="361"/>
      <c r="Q376" s="361"/>
      <c r="R376" s="361"/>
    </row>
    <row r="377" spans="1:18" ht="36">
      <c r="A377" s="127">
        <v>43</v>
      </c>
      <c r="B377" s="124" t="s">
        <v>627</v>
      </c>
      <c r="C377" s="128" t="s">
        <v>628</v>
      </c>
      <c r="D377" s="129">
        <v>2027.07</v>
      </c>
      <c r="E377" s="129">
        <v>503.26</v>
      </c>
      <c r="F377" s="129">
        <v>12.59</v>
      </c>
      <c r="G377" s="129">
        <v>1511.22</v>
      </c>
      <c r="H377" s="130">
        <v>15840.44</v>
      </c>
      <c r="I377" s="130">
        <v>5787.76</v>
      </c>
      <c r="J377" s="130">
        <v>66.33</v>
      </c>
      <c r="K377" s="130">
        <v>9986.35</v>
      </c>
      <c r="L377" s="354">
        <v>7.8144514002969805</v>
      </c>
      <c r="M377" s="354">
        <v>11.500536502006916</v>
      </c>
      <c r="N377" s="354">
        <v>5.2684670373312148</v>
      </c>
      <c r="O377" s="354">
        <v>6.6081377959529384</v>
      </c>
      <c r="P377" s="131"/>
      <c r="Q377" s="131"/>
      <c r="R377" s="131">
        <v>13</v>
      </c>
    </row>
    <row r="378" spans="1:18" ht="36">
      <c r="A378" s="127">
        <v>44</v>
      </c>
      <c r="B378" s="124" t="s">
        <v>629</v>
      </c>
      <c r="C378" s="128" t="s">
        <v>630</v>
      </c>
      <c r="D378" s="129">
        <v>2225.9899999999998</v>
      </c>
      <c r="E378" s="129">
        <v>694.44</v>
      </c>
      <c r="F378" s="129">
        <v>12.59</v>
      </c>
      <c r="G378" s="129">
        <v>1518.96</v>
      </c>
      <c r="H378" s="130">
        <v>18066.95</v>
      </c>
      <c r="I378" s="130">
        <v>7986.34</v>
      </c>
      <c r="J378" s="130">
        <v>66.33</v>
      </c>
      <c r="K378" s="130">
        <v>10014.280000000001</v>
      </c>
      <c r="L378" s="354">
        <v>8.1163662011060254</v>
      </c>
      <c r="M378" s="354">
        <v>11.500403202580495</v>
      </c>
      <c r="N378" s="354">
        <v>5.2684670373312148</v>
      </c>
      <c r="O378" s="354">
        <v>6.5928530046874183</v>
      </c>
      <c r="P378" s="131"/>
      <c r="Q378" s="131"/>
      <c r="R378" s="131">
        <v>13</v>
      </c>
    </row>
    <row r="379" spans="1:18" ht="36">
      <c r="A379" s="127">
        <v>45</v>
      </c>
      <c r="B379" s="124" t="s">
        <v>631</v>
      </c>
      <c r="C379" s="128" t="s">
        <v>632</v>
      </c>
      <c r="D379" s="129">
        <v>1398.96</v>
      </c>
      <c r="E379" s="129">
        <v>350.97</v>
      </c>
      <c r="F379" s="129">
        <v>3.15</v>
      </c>
      <c r="G379" s="129">
        <v>1044.8399999999999</v>
      </c>
      <c r="H379" s="130">
        <v>11561.78</v>
      </c>
      <c r="I379" s="130">
        <v>4036.28</v>
      </c>
      <c r="J379" s="130">
        <v>16.579999999999998</v>
      </c>
      <c r="K379" s="130">
        <v>7508.92</v>
      </c>
      <c r="L379" s="354">
        <v>8.2645536684394116</v>
      </c>
      <c r="M379" s="354">
        <v>11.500356155796791</v>
      </c>
      <c r="N379" s="354">
        <v>5.2634920634920634</v>
      </c>
      <c r="O379" s="354">
        <v>7.1866697293365496</v>
      </c>
      <c r="P379" s="131"/>
      <c r="Q379" s="131"/>
      <c r="R379" s="131">
        <v>13</v>
      </c>
    </row>
    <row r="380" spans="1:18" ht="36">
      <c r="A380" s="127">
        <v>46</v>
      </c>
      <c r="B380" s="124" t="s">
        <v>633</v>
      </c>
      <c r="C380" s="128" t="s">
        <v>634</v>
      </c>
      <c r="D380" s="129">
        <v>1808.48</v>
      </c>
      <c r="E380" s="129">
        <v>744.56</v>
      </c>
      <c r="F380" s="129">
        <v>3.15</v>
      </c>
      <c r="G380" s="129">
        <v>1060.77</v>
      </c>
      <c r="H380" s="130">
        <v>16149.96</v>
      </c>
      <c r="I380" s="130">
        <v>8562.7800000000007</v>
      </c>
      <c r="J380" s="130">
        <v>16.579999999999998</v>
      </c>
      <c r="K380" s="130">
        <v>7570.6</v>
      </c>
      <c r="L380" s="354">
        <v>8.9301291692471025</v>
      </c>
      <c r="M380" s="354">
        <v>11.500456645535619</v>
      </c>
      <c r="N380" s="354">
        <v>5.2634920634920634</v>
      </c>
      <c r="O380" s="354">
        <v>7.1368911262573418</v>
      </c>
      <c r="P380" s="131"/>
      <c r="Q380" s="131"/>
      <c r="R380" s="131">
        <v>13</v>
      </c>
    </row>
    <row r="381" spans="1:18" ht="36">
      <c r="A381" s="127">
        <v>47</v>
      </c>
      <c r="B381" s="124" t="s">
        <v>635</v>
      </c>
      <c r="C381" s="128" t="s">
        <v>636</v>
      </c>
      <c r="D381" s="129">
        <v>3693.84</v>
      </c>
      <c r="E381" s="129">
        <v>1604.04</v>
      </c>
      <c r="F381" s="129">
        <v>19.93</v>
      </c>
      <c r="G381" s="129">
        <v>2069.87</v>
      </c>
      <c r="H381" s="130">
        <v>31444.19</v>
      </c>
      <c r="I381" s="130">
        <v>18447.169999999998</v>
      </c>
      <c r="J381" s="130">
        <v>105.02</v>
      </c>
      <c r="K381" s="130">
        <v>12892</v>
      </c>
      <c r="L381" s="354">
        <v>8.5126020618110143</v>
      </c>
      <c r="M381" s="354">
        <v>11.500442632353307</v>
      </c>
      <c r="N381" s="354">
        <v>5.2694430506773706</v>
      </c>
      <c r="O381" s="354">
        <v>6.2284104798852109</v>
      </c>
      <c r="P381" s="131"/>
      <c r="Q381" s="131"/>
      <c r="R381" s="131">
        <v>13</v>
      </c>
    </row>
    <row r="382" spans="1:18" ht="36">
      <c r="A382" s="127">
        <v>48</v>
      </c>
      <c r="B382" s="124" t="s">
        <v>637</v>
      </c>
      <c r="C382" s="128" t="s">
        <v>638</v>
      </c>
      <c r="D382" s="129">
        <v>3892.75</v>
      </c>
      <c r="E382" s="129">
        <v>1795.21</v>
      </c>
      <c r="F382" s="129">
        <v>19.93</v>
      </c>
      <c r="G382" s="129">
        <v>2077.61</v>
      </c>
      <c r="H382" s="130">
        <v>33670.71</v>
      </c>
      <c r="I382" s="130">
        <v>20645.759999999998</v>
      </c>
      <c r="J382" s="130">
        <v>105.02</v>
      </c>
      <c r="K382" s="130">
        <v>12919.93</v>
      </c>
      <c r="L382" s="354">
        <v>8.6495947594887923</v>
      </c>
      <c r="M382" s="354">
        <v>11.500470697021518</v>
      </c>
      <c r="N382" s="354">
        <v>5.2694430506773706</v>
      </c>
      <c r="O382" s="354">
        <v>6.218650276038332</v>
      </c>
      <c r="P382" s="131"/>
      <c r="Q382" s="131"/>
      <c r="R382" s="131">
        <v>13</v>
      </c>
    </row>
    <row r="383" spans="1:18" ht="48">
      <c r="A383" s="132">
        <v>49</v>
      </c>
      <c r="B383" s="133" t="s">
        <v>639</v>
      </c>
      <c r="C383" s="134" t="s">
        <v>640</v>
      </c>
      <c r="D383" s="135">
        <v>120.65</v>
      </c>
      <c r="E383" s="135">
        <v>120.65</v>
      </c>
      <c r="F383" s="135"/>
      <c r="G383" s="135"/>
      <c r="H383" s="136">
        <v>1387.53</v>
      </c>
      <c r="I383" s="136">
        <v>1387.53</v>
      </c>
      <c r="J383" s="136"/>
      <c r="K383" s="136"/>
      <c r="L383" s="355">
        <v>11.500455864069622</v>
      </c>
      <c r="M383" s="355">
        <v>11.500455864069622</v>
      </c>
      <c r="N383" s="355" t="s">
        <v>138</v>
      </c>
      <c r="O383" s="355" t="s">
        <v>138</v>
      </c>
      <c r="P383" s="137"/>
      <c r="Q383" s="137"/>
      <c r="R383" s="137">
        <v>13</v>
      </c>
    </row>
    <row r="384" spans="1:18" ht="12.75">
      <c r="A384" s="360" t="s">
        <v>641</v>
      </c>
      <c r="B384" s="361"/>
      <c r="C384" s="361"/>
      <c r="D384" s="361"/>
      <c r="E384" s="361"/>
      <c r="F384" s="361"/>
      <c r="G384" s="361"/>
      <c r="H384" s="361"/>
      <c r="I384" s="361"/>
      <c r="J384" s="361"/>
      <c r="K384" s="361"/>
      <c r="L384" s="361"/>
      <c r="M384" s="361"/>
      <c r="N384" s="361"/>
      <c r="O384" s="361"/>
      <c r="P384" s="361"/>
      <c r="Q384" s="361"/>
      <c r="R384" s="361"/>
    </row>
    <row r="385" spans="1:18" ht="36">
      <c r="A385" s="127">
        <v>50</v>
      </c>
      <c r="B385" s="124" t="s">
        <v>642</v>
      </c>
      <c r="C385" s="128" t="s">
        <v>643</v>
      </c>
      <c r="D385" s="129">
        <v>1976.55</v>
      </c>
      <c r="E385" s="129">
        <v>1947.1</v>
      </c>
      <c r="F385" s="129"/>
      <c r="G385" s="129">
        <v>29.45</v>
      </c>
      <c r="H385" s="130">
        <v>22482.04</v>
      </c>
      <c r="I385" s="130">
        <v>22392.44</v>
      </c>
      <c r="J385" s="130"/>
      <c r="K385" s="130">
        <v>89.6</v>
      </c>
      <c r="L385" s="354">
        <v>11.374384660140144</v>
      </c>
      <c r="M385" s="354">
        <v>11.500405731600843</v>
      </c>
      <c r="N385" s="354" t="s">
        <v>138</v>
      </c>
      <c r="O385" s="354">
        <v>3.0424448217317486</v>
      </c>
      <c r="P385" s="131"/>
      <c r="Q385" s="131"/>
      <c r="R385" s="131">
        <v>14</v>
      </c>
    </row>
    <row r="386" spans="1:18" ht="36">
      <c r="A386" s="127">
        <v>51</v>
      </c>
      <c r="B386" s="124" t="s">
        <v>644</v>
      </c>
      <c r="C386" s="128" t="s">
        <v>645</v>
      </c>
      <c r="D386" s="129">
        <v>3303.64</v>
      </c>
      <c r="E386" s="129">
        <v>3274.19</v>
      </c>
      <c r="F386" s="129"/>
      <c r="G386" s="129">
        <v>29.45</v>
      </c>
      <c r="H386" s="130">
        <v>37744.21</v>
      </c>
      <c r="I386" s="130">
        <v>37654.61</v>
      </c>
      <c r="J386" s="130"/>
      <c r="K386" s="130">
        <v>89.6</v>
      </c>
      <c r="L386" s="354">
        <v>11.425037231659624</v>
      </c>
      <c r="M386" s="354">
        <v>11.500435222146546</v>
      </c>
      <c r="N386" s="354" t="s">
        <v>138</v>
      </c>
      <c r="O386" s="354">
        <v>3.0424448217317486</v>
      </c>
      <c r="P386" s="131"/>
      <c r="Q386" s="131"/>
      <c r="R386" s="131">
        <v>14</v>
      </c>
    </row>
    <row r="387" spans="1:18" ht="36">
      <c r="A387" s="132">
        <v>52</v>
      </c>
      <c r="B387" s="133" t="s">
        <v>646</v>
      </c>
      <c r="C387" s="134" t="s">
        <v>647</v>
      </c>
      <c r="D387" s="135">
        <v>4630.74</v>
      </c>
      <c r="E387" s="135">
        <v>4601.29</v>
      </c>
      <c r="F387" s="135"/>
      <c r="G387" s="135">
        <v>29.45</v>
      </c>
      <c r="H387" s="136">
        <v>53006.38</v>
      </c>
      <c r="I387" s="136">
        <v>52916.78</v>
      </c>
      <c r="J387" s="136"/>
      <c r="K387" s="136">
        <v>89.6</v>
      </c>
      <c r="L387" s="355">
        <v>11.446632719608528</v>
      </c>
      <c r="M387" s="355">
        <v>11.500422707545058</v>
      </c>
      <c r="N387" s="355" t="s">
        <v>138</v>
      </c>
      <c r="O387" s="355">
        <v>3.0424448217317486</v>
      </c>
      <c r="P387" s="137"/>
      <c r="Q387" s="137"/>
      <c r="R387" s="137">
        <v>14</v>
      </c>
    </row>
    <row r="388" spans="1:18" ht="12.75">
      <c r="A388" s="360" t="s">
        <v>648</v>
      </c>
      <c r="B388" s="361"/>
      <c r="C388" s="361"/>
      <c r="D388" s="361"/>
      <c r="E388" s="361"/>
      <c r="F388" s="361"/>
      <c r="G388" s="361"/>
      <c r="H388" s="361"/>
      <c r="I388" s="361"/>
      <c r="J388" s="361"/>
      <c r="K388" s="361"/>
      <c r="L388" s="361"/>
      <c r="M388" s="361"/>
      <c r="N388" s="361"/>
      <c r="O388" s="361"/>
      <c r="P388" s="361"/>
      <c r="Q388" s="361"/>
      <c r="R388" s="361"/>
    </row>
    <row r="389" spans="1:18" ht="48">
      <c r="A389" s="127">
        <v>53</v>
      </c>
      <c r="B389" s="124" t="s">
        <v>649</v>
      </c>
      <c r="C389" s="128" t="s">
        <v>650</v>
      </c>
      <c r="D389" s="129">
        <v>3023.01</v>
      </c>
      <c r="E389" s="129">
        <v>2306.39</v>
      </c>
      <c r="F389" s="129">
        <v>42.7</v>
      </c>
      <c r="G389" s="129">
        <v>673.92</v>
      </c>
      <c r="H389" s="130">
        <v>29206.36</v>
      </c>
      <c r="I389" s="130">
        <v>26524.46</v>
      </c>
      <c r="J389" s="130">
        <v>231.69</v>
      </c>
      <c r="K389" s="130">
        <v>2450.21</v>
      </c>
      <c r="L389" s="354">
        <v>9.6613507729051502</v>
      </c>
      <c r="M389" s="354">
        <v>11.500422738565463</v>
      </c>
      <c r="N389" s="354">
        <v>5.4259953161592502</v>
      </c>
      <c r="O389" s="354">
        <v>3.6357579534662872</v>
      </c>
      <c r="P389" s="131"/>
      <c r="Q389" s="131"/>
      <c r="R389" s="131">
        <v>15</v>
      </c>
    </row>
    <row r="390" spans="1:18" ht="48">
      <c r="A390" s="127">
        <v>54</v>
      </c>
      <c r="B390" s="124" t="s">
        <v>651</v>
      </c>
      <c r="C390" s="128" t="s">
        <v>652</v>
      </c>
      <c r="D390" s="129">
        <v>3756.38</v>
      </c>
      <c r="E390" s="129">
        <v>3030.26</v>
      </c>
      <c r="F390" s="129">
        <v>52.2</v>
      </c>
      <c r="G390" s="129">
        <v>673.92</v>
      </c>
      <c r="H390" s="130">
        <v>37583.300000000003</v>
      </c>
      <c r="I390" s="130">
        <v>34849.279999999999</v>
      </c>
      <c r="J390" s="130">
        <v>283.81</v>
      </c>
      <c r="K390" s="130">
        <v>2450.21</v>
      </c>
      <c r="L390" s="354">
        <v>10.005191168092685</v>
      </c>
      <c r="M390" s="354">
        <v>11.500425706045025</v>
      </c>
      <c r="N390" s="354">
        <v>5.4369731800766283</v>
      </c>
      <c r="O390" s="354">
        <v>3.6357579534662872</v>
      </c>
      <c r="P390" s="131"/>
      <c r="Q390" s="131"/>
      <c r="R390" s="131">
        <v>15</v>
      </c>
    </row>
    <row r="391" spans="1:18" ht="48">
      <c r="A391" s="127">
        <v>55</v>
      </c>
      <c r="B391" s="124" t="s">
        <v>653</v>
      </c>
      <c r="C391" s="128" t="s">
        <v>654</v>
      </c>
      <c r="D391" s="129">
        <v>4584.17</v>
      </c>
      <c r="E391" s="129">
        <v>3519.73</v>
      </c>
      <c r="F391" s="129">
        <v>65.349999999999994</v>
      </c>
      <c r="G391" s="129">
        <v>999.09</v>
      </c>
      <c r="H391" s="130">
        <v>44472.49</v>
      </c>
      <c r="I391" s="130">
        <v>40478.449999999997</v>
      </c>
      <c r="J391" s="130">
        <v>354.55</v>
      </c>
      <c r="K391" s="130">
        <v>3639.49</v>
      </c>
      <c r="L391" s="354">
        <v>9.701317795806002</v>
      </c>
      <c r="M391" s="354">
        <v>11.500441795251339</v>
      </c>
      <c r="N391" s="354">
        <v>5.425401683244071</v>
      </c>
      <c r="O391" s="354">
        <v>3.6428049525067809</v>
      </c>
      <c r="P391" s="131"/>
      <c r="Q391" s="131"/>
      <c r="R391" s="131">
        <v>15</v>
      </c>
    </row>
    <row r="392" spans="1:18" ht="48">
      <c r="A392" s="127">
        <v>56</v>
      </c>
      <c r="B392" s="124" t="s">
        <v>655</v>
      </c>
      <c r="C392" s="128" t="s">
        <v>656</v>
      </c>
      <c r="D392" s="129">
        <v>5952.86</v>
      </c>
      <c r="E392" s="129">
        <v>4374.82</v>
      </c>
      <c r="F392" s="129">
        <v>86.28</v>
      </c>
      <c r="G392" s="129">
        <v>1491.76</v>
      </c>
      <c r="H392" s="130">
        <v>56217.96</v>
      </c>
      <c r="I392" s="130">
        <v>50312.31</v>
      </c>
      <c r="J392" s="130">
        <v>467.32</v>
      </c>
      <c r="K392" s="130">
        <v>5438.33</v>
      </c>
      <c r="L392" s="354">
        <v>9.443857238369457</v>
      </c>
      <c r="M392" s="354">
        <v>11.500429731966115</v>
      </c>
      <c r="N392" s="354">
        <v>5.4163189615206306</v>
      </c>
      <c r="O392" s="354">
        <v>3.6455797179170912</v>
      </c>
      <c r="P392" s="131"/>
      <c r="Q392" s="131"/>
      <c r="R392" s="131">
        <v>15</v>
      </c>
    </row>
    <row r="393" spans="1:18" ht="48">
      <c r="A393" s="132">
        <v>57</v>
      </c>
      <c r="B393" s="133" t="s">
        <v>657</v>
      </c>
      <c r="C393" s="134" t="s">
        <v>658</v>
      </c>
      <c r="D393" s="135">
        <v>6995.78</v>
      </c>
      <c r="E393" s="135">
        <v>5223.12</v>
      </c>
      <c r="F393" s="135">
        <v>99.65</v>
      </c>
      <c r="G393" s="135">
        <v>1673.01</v>
      </c>
      <c r="H393" s="136">
        <v>66698.11</v>
      </c>
      <c r="I393" s="136">
        <v>60068.2</v>
      </c>
      <c r="J393" s="136">
        <v>540.19000000000005</v>
      </c>
      <c r="K393" s="136">
        <v>6089.72</v>
      </c>
      <c r="L393" s="355">
        <v>9.5340490981706125</v>
      </c>
      <c r="M393" s="355">
        <v>11.500444178958171</v>
      </c>
      <c r="N393" s="355">
        <v>5.4208730556949325</v>
      </c>
      <c r="O393" s="355">
        <v>3.6399782428078735</v>
      </c>
      <c r="P393" s="137"/>
      <c r="Q393" s="137"/>
      <c r="R393" s="137">
        <v>15</v>
      </c>
    </row>
    <row r="394" spans="1:18" ht="12.75">
      <c r="A394" s="360" t="s">
        <v>659</v>
      </c>
      <c r="B394" s="361"/>
      <c r="C394" s="361"/>
      <c r="D394" s="361"/>
      <c r="E394" s="361"/>
      <c r="F394" s="361"/>
      <c r="G394" s="361"/>
      <c r="H394" s="361"/>
      <c r="I394" s="361"/>
      <c r="J394" s="361"/>
      <c r="K394" s="361"/>
      <c r="L394" s="361"/>
      <c r="M394" s="361"/>
      <c r="N394" s="361"/>
      <c r="O394" s="361"/>
      <c r="P394" s="361"/>
      <c r="Q394" s="361"/>
      <c r="R394" s="361"/>
    </row>
    <row r="395" spans="1:18">
      <c r="A395" s="132">
        <v>58</v>
      </c>
      <c r="B395" s="133" t="s">
        <v>660</v>
      </c>
      <c r="C395" s="134" t="s">
        <v>661</v>
      </c>
      <c r="D395" s="135">
        <v>718.37</v>
      </c>
      <c r="E395" s="135">
        <v>154.72</v>
      </c>
      <c r="F395" s="135">
        <v>9.44</v>
      </c>
      <c r="G395" s="135">
        <v>554.21</v>
      </c>
      <c r="H395" s="136">
        <v>3845.13</v>
      </c>
      <c r="I395" s="136">
        <v>1779.32</v>
      </c>
      <c r="J395" s="136">
        <v>49.75</v>
      </c>
      <c r="K395" s="136">
        <v>2016.06</v>
      </c>
      <c r="L395" s="355">
        <v>5.3525759706001086</v>
      </c>
      <c r="M395" s="355">
        <v>11.500258531540847</v>
      </c>
      <c r="N395" s="355">
        <v>5.2701271186440684</v>
      </c>
      <c r="O395" s="355">
        <v>3.6377185543386079</v>
      </c>
      <c r="P395" s="137"/>
      <c r="Q395" s="137"/>
      <c r="R395" s="137">
        <v>16</v>
      </c>
    </row>
    <row r="396" spans="1:18" ht="12.75">
      <c r="A396" s="360" t="s">
        <v>662</v>
      </c>
      <c r="B396" s="361"/>
      <c r="C396" s="361"/>
      <c r="D396" s="361"/>
      <c r="E396" s="361"/>
      <c r="F396" s="361"/>
      <c r="G396" s="361"/>
      <c r="H396" s="361"/>
      <c r="I396" s="361"/>
      <c r="J396" s="361"/>
      <c r="K396" s="361"/>
      <c r="L396" s="361"/>
      <c r="M396" s="361"/>
      <c r="N396" s="361"/>
      <c r="O396" s="361"/>
      <c r="P396" s="361"/>
      <c r="Q396" s="361"/>
      <c r="R396" s="361"/>
    </row>
    <row r="397" spans="1:18" ht="24">
      <c r="A397" s="127">
        <v>59</v>
      </c>
      <c r="B397" s="124" t="s">
        <v>663</v>
      </c>
      <c r="C397" s="128" t="s">
        <v>664</v>
      </c>
      <c r="D397" s="129">
        <v>2775.67</v>
      </c>
      <c r="E397" s="129">
        <v>754.06</v>
      </c>
      <c r="F397" s="129">
        <v>25.18</v>
      </c>
      <c r="G397" s="129">
        <v>1996.43</v>
      </c>
      <c r="H397" s="130">
        <v>17797.43</v>
      </c>
      <c r="I397" s="130">
        <v>8672.06</v>
      </c>
      <c r="J397" s="130">
        <v>132.66</v>
      </c>
      <c r="K397" s="130">
        <v>8992.7099999999991</v>
      </c>
      <c r="L397" s="354">
        <v>6.4119401802087426</v>
      </c>
      <c r="M397" s="354">
        <v>11.500490677134446</v>
      </c>
      <c r="N397" s="354">
        <v>5.2684670373312148</v>
      </c>
      <c r="O397" s="354">
        <v>4.5043953456920596</v>
      </c>
      <c r="P397" s="131"/>
      <c r="Q397" s="131"/>
      <c r="R397" s="131">
        <v>17</v>
      </c>
    </row>
    <row r="398" spans="1:18" ht="24">
      <c r="A398" s="132">
        <v>60</v>
      </c>
      <c r="B398" s="133" t="s">
        <v>665</v>
      </c>
      <c r="C398" s="134" t="s">
        <v>666</v>
      </c>
      <c r="D398" s="135">
        <v>3685.3</v>
      </c>
      <c r="E398" s="135">
        <v>1071.99</v>
      </c>
      <c r="F398" s="135">
        <v>33.57</v>
      </c>
      <c r="G398" s="135">
        <v>2579.7399999999998</v>
      </c>
      <c r="H398" s="136">
        <v>24130</v>
      </c>
      <c r="I398" s="136">
        <v>12328.39</v>
      </c>
      <c r="J398" s="136">
        <v>176.88</v>
      </c>
      <c r="K398" s="136">
        <v>11624.73</v>
      </c>
      <c r="L398" s="355">
        <v>6.5476351993053479</v>
      </c>
      <c r="M398" s="355">
        <v>11.500471086484016</v>
      </c>
      <c r="N398" s="355">
        <v>5.268990169794459</v>
      </c>
      <c r="O398" s="355">
        <v>4.5061634118166953</v>
      </c>
      <c r="P398" s="137"/>
      <c r="Q398" s="137"/>
      <c r="R398" s="137">
        <v>17</v>
      </c>
    </row>
    <row r="399" spans="1:18" ht="12.75">
      <c r="A399" s="360" t="s">
        <v>667</v>
      </c>
      <c r="B399" s="361"/>
      <c r="C399" s="361"/>
      <c r="D399" s="361"/>
      <c r="E399" s="361"/>
      <c r="F399" s="361"/>
      <c r="G399" s="361"/>
      <c r="H399" s="361"/>
      <c r="I399" s="361"/>
      <c r="J399" s="361"/>
      <c r="K399" s="361"/>
      <c r="L399" s="361"/>
      <c r="M399" s="361"/>
      <c r="N399" s="361"/>
      <c r="O399" s="361"/>
      <c r="P399" s="361"/>
      <c r="Q399" s="361"/>
      <c r="R399" s="361"/>
    </row>
    <row r="400" spans="1:18" ht="36">
      <c r="A400" s="127">
        <v>61</v>
      </c>
      <c r="B400" s="124" t="s">
        <v>668</v>
      </c>
      <c r="C400" s="128" t="s">
        <v>669</v>
      </c>
      <c r="D400" s="129">
        <v>4466.9799999999996</v>
      </c>
      <c r="E400" s="129">
        <v>1180.82</v>
      </c>
      <c r="F400" s="129">
        <v>10.49</v>
      </c>
      <c r="G400" s="129">
        <v>3275.67</v>
      </c>
      <c r="H400" s="130">
        <v>40967.39</v>
      </c>
      <c r="I400" s="130">
        <v>13579.98</v>
      </c>
      <c r="J400" s="130">
        <v>55.28</v>
      </c>
      <c r="K400" s="130">
        <v>27332.13</v>
      </c>
      <c r="L400" s="354">
        <v>9.1711603812866862</v>
      </c>
      <c r="M400" s="354">
        <v>11.500465778018665</v>
      </c>
      <c r="N400" s="354">
        <v>5.2697807435652999</v>
      </c>
      <c r="O400" s="354">
        <v>8.3439815366016727</v>
      </c>
      <c r="P400" s="131"/>
      <c r="Q400" s="131"/>
      <c r="R400" s="131">
        <v>18</v>
      </c>
    </row>
    <row r="401" spans="1:18" ht="36">
      <c r="A401" s="132">
        <v>62</v>
      </c>
      <c r="B401" s="133" t="s">
        <v>670</v>
      </c>
      <c r="C401" s="134" t="s">
        <v>671</v>
      </c>
      <c r="D401" s="135">
        <v>516.48</v>
      </c>
      <c r="E401" s="135">
        <v>216.84</v>
      </c>
      <c r="F401" s="135">
        <v>1.05</v>
      </c>
      <c r="G401" s="135">
        <v>298.58999999999997</v>
      </c>
      <c r="H401" s="136">
        <v>3773.68</v>
      </c>
      <c r="I401" s="136">
        <v>2493.8000000000002</v>
      </c>
      <c r="J401" s="136">
        <v>5.53</v>
      </c>
      <c r="K401" s="136">
        <v>1274.3499999999999</v>
      </c>
      <c r="L401" s="355">
        <v>7.3065365551425021</v>
      </c>
      <c r="M401" s="355">
        <v>11.500645637336286</v>
      </c>
      <c r="N401" s="355">
        <v>5.2666666666666666</v>
      </c>
      <c r="O401" s="355">
        <v>4.2678924277437291</v>
      </c>
      <c r="P401" s="137"/>
      <c r="Q401" s="137"/>
      <c r="R401" s="137">
        <v>18</v>
      </c>
    </row>
    <row r="402" spans="1:18" ht="12.75">
      <c r="A402" s="360" t="s">
        <v>672</v>
      </c>
      <c r="B402" s="361"/>
      <c r="C402" s="361"/>
      <c r="D402" s="361"/>
      <c r="E402" s="361"/>
      <c r="F402" s="361"/>
      <c r="G402" s="361"/>
      <c r="H402" s="361"/>
      <c r="I402" s="361"/>
      <c r="J402" s="361"/>
      <c r="K402" s="361"/>
      <c r="L402" s="361"/>
      <c r="M402" s="361"/>
      <c r="N402" s="361"/>
      <c r="O402" s="361"/>
      <c r="P402" s="361"/>
      <c r="Q402" s="361"/>
      <c r="R402" s="361"/>
    </row>
    <row r="403" spans="1:18">
      <c r="A403" s="132">
        <v>63</v>
      </c>
      <c r="B403" s="133" t="s">
        <v>673</v>
      </c>
      <c r="C403" s="134" t="s">
        <v>674</v>
      </c>
      <c r="D403" s="135">
        <v>10002.280000000001</v>
      </c>
      <c r="E403" s="135">
        <v>734.58</v>
      </c>
      <c r="F403" s="135"/>
      <c r="G403" s="135">
        <v>9267.7000000000007</v>
      </c>
      <c r="H403" s="136">
        <v>49822.63</v>
      </c>
      <c r="I403" s="136">
        <v>8447.64</v>
      </c>
      <c r="J403" s="136"/>
      <c r="K403" s="136">
        <v>41374.99</v>
      </c>
      <c r="L403" s="355">
        <v>4.9811273029749215</v>
      </c>
      <c r="M403" s="355">
        <v>11.499959160336518</v>
      </c>
      <c r="N403" s="355" t="s">
        <v>138</v>
      </c>
      <c r="O403" s="355">
        <v>4.4644291463901498</v>
      </c>
      <c r="P403" s="137"/>
      <c r="Q403" s="137"/>
      <c r="R403" s="137">
        <v>19</v>
      </c>
    </row>
    <row r="404" spans="1:18" ht="12.75">
      <c r="A404" s="360" t="s">
        <v>675</v>
      </c>
      <c r="B404" s="361"/>
      <c r="C404" s="361"/>
      <c r="D404" s="361"/>
      <c r="E404" s="361"/>
      <c r="F404" s="361"/>
      <c r="G404" s="361"/>
      <c r="H404" s="361"/>
      <c r="I404" s="361"/>
      <c r="J404" s="361"/>
      <c r="K404" s="361"/>
      <c r="L404" s="361"/>
      <c r="M404" s="361"/>
      <c r="N404" s="361"/>
      <c r="O404" s="361"/>
      <c r="P404" s="361"/>
      <c r="Q404" s="361"/>
      <c r="R404" s="361"/>
    </row>
    <row r="405" spans="1:18">
      <c r="A405" s="127">
        <v>64</v>
      </c>
      <c r="B405" s="124" t="s">
        <v>676</v>
      </c>
      <c r="C405" s="128" t="s">
        <v>677</v>
      </c>
      <c r="D405" s="129">
        <v>3309.57</v>
      </c>
      <c r="E405" s="129">
        <v>1104.6500000000001</v>
      </c>
      <c r="F405" s="129">
        <v>20.059999999999999</v>
      </c>
      <c r="G405" s="129">
        <v>2184.86</v>
      </c>
      <c r="H405" s="130">
        <v>21952.39</v>
      </c>
      <c r="I405" s="130">
        <v>12703.51</v>
      </c>
      <c r="J405" s="130">
        <v>118.1</v>
      </c>
      <c r="K405" s="130">
        <v>9130.7800000000007</v>
      </c>
      <c r="L405" s="354">
        <v>6.6330036832579458</v>
      </c>
      <c r="M405" s="354">
        <v>11.500031684243877</v>
      </c>
      <c r="N405" s="354">
        <v>5.8873379860418744</v>
      </c>
      <c r="O405" s="354">
        <v>4.1791144512691893</v>
      </c>
      <c r="P405" s="131"/>
      <c r="Q405" s="131"/>
      <c r="R405" s="131">
        <v>20</v>
      </c>
    </row>
    <row r="406" spans="1:18">
      <c r="A406" s="132">
        <v>65</v>
      </c>
      <c r="B406" s="133" t="s">
        <v>678</v>
      </c>
      <c r="C406" s="134" t="s">
        <v>679</v>
      </c>
      <c r="D406" s="135">
        <v>5028.16</v>
      </c>
      <c r="E406" s="135">
        <v>2191.66</v>
      </c>
      <c r="F406" s="135">
        <v>50.69</v>
      </c>
      <c r="G406" s="135">
        <v>2785.81</v>
      </c>
      <c r="H406" s="136">
        <v>38329.120000000003</v>
      </c>
      <c r="I406" s="136">
        <v>25204.07</v>
      </c>
      <c r="J406" s="136">
        <v>298.37</v>
      </c>
      <c r="K406" s="136">
        <v>12826.68</v>
      </c>
      <c r="L406" s="355">
        <v>7.6228918729714259</v>
      </c>
      <c r="M406" s="355">
        <v>11.499990874496957</v>
      </c>
      <c r="N406" s="355">
        <v>5.8861708423752219</v>
      </c>
      <c r="O406" s="355">
        <v>4.6042910320517194</v>
      </c>
      <c r="P406" s="137"/>
      <c r="Q406" s="137"/>
      <c r="R406" s="137">
        <v>20</v>
      </c>
    </row>
    <row r="407" spans="1:18" ht="12.75">
      <c r="A407" s="360" t="s">
        <v>680</v>
      </c>
      <c r="B407" s="361"/>
      <c r="C407" s="361"/>
      <c r="D407" s="361"/>
      <c r="E407" s="361"/>
      <c r="F407" s="361"/>
      <c r="G407" s="361"/>
      <c r="H407" s="361"/>
      <c r="I407" s="361"/>
      <c r="J407" s="361"/>
      <c r="K407" s="361"/>
      <c r="L407" s="361"/>
      <c r="M407" s="361"/>
      <c r="N407" s="361"/>
      <c r="O407" s="361"/>
      <c r="P407" s="361"/>
      <c r="Q407" s="361"/>
      <c r="R407" s="361"/>
    </row>
    <row r="408" spans="1:18" ht="24">
      <c r="A408" s="127">
        <v>66</v>
      </c>
      <c r="B408" s="124" t="s">
        <v>681</v>
      </c>
      <c r="C408" s="128" t="s">
        <v>682</v>
      </c>
      <c r="D408" s="129">
        <v>14889.99</v>
      </c>
      <c r="E408" s="129">
        <v>1877.77</v>
      </c>
      <c r="F408" s="129">
        <v>199.71</v>
      </c>
      <c r="G408" s="129">
        <v>12812.51</v>
      </c>
      <c r="H408" s="130">
        <v>77021.899999999994</v>
      </c>
      <c r="I408" s="130">
        <v>21595.07</v>
      </c>
      <c r="J408" s="130">
        <v>1131.52</v>
      </c>
      <c r="K408" s="130">
        <v>54295.31</v>
      </c>
      <c r="L408" s="354">
        <v>5.1727301361518707</v>
      </c>
      <c r="M408" s="354">
        <v>11.500380770807926</v>
      </c>
      <c r="N408" s="354">
        <v>5.6658154323769461</v>
      </c>
      <c r="O408" s="354">
        <v>4.2376794242502056</v>
      </c>
      <c r="P408" s="131"/>
      <c r="Q408" s="131"/>
      <c r="R408" s="131">
        <v>21</v>
      </c>
    </row>
    <row r="409" spans="1:18" ht="24">
      <c r="A409" s="127">
        <v>67</v>
      </c>
      <c r="B409" s="124" t="s">
        <v>683</v>
      </c>
      <c r="C409" s="128" t="s">
        <v>684</v>
      </c>
      <c r="D409" s="129">
        <v>14725.83</v>
      </c>
      <c r="E409" s="129">
        <v>1713.61</v>
      </c>
      <c r="F409" s="129">
        <v>199.71</v>
      </c>
      <c r="G409" s="129">
        <v>12812.51</v>
      </c>
      <c r="H409" s="130">
        <v>75133.37</v>
      </c>
      <c r="I409" s="130">
        <v>19706.54</v>
      </c>
      <c r="J409" s="130">
        <v>1131.52</v>
      </c>
      <c r="K409" s="130">
        <v>54295.31</v>
      </c>
      <c r="L409" s="354">
        <v>5.1021484018218324</v>
      </c>
      <c r="M409" s="354">
        <v>11.500014589083865</v>
      </c>
      <c r="N409" s="354">
        <v>5.6658154323769461</v>
      </c>
      <c r="O409" s="354">
        <v>4.2376794242502056</v>
      </c>
      <c r="P409" s="131"/>
      <c r="Q409" s="131"/>
      <c r="R409" s="131">
        <v>21</v>
      </c>
    </row>
    <row r="410" spans="1:18" ht="24">
      <c r="A410" s="127">
        <v>68</v>
      </c>
      <c r="B410" s="124" t="s">
        <v>685</v>
      </c>
      <c r="C410" s="128" t="s">
        <v>686</v>
      </c>
      <c r="D410" s="129">
        <v>14458.23</v>
      </c>
      <c r="E410" s="129">
        <v>1446.01</v>
      </c>
      <c r="F410" s="129">
        <v>199.71</v>
      </c>
      <c r="G410" s="129">
        <v>12812.51</v>
      </c>
      <c r="H410" s="130">
        <v>72055.899999999994</v>
      </c>
      <c r="I410" s="130">
        <v>16629.07</v>
      </c>
      <c r="J410" s="130">
        <v>1131.52</v>
      </c>
      <c r="K410" s="130">
        <v>54295.31</v>
      </c>
      <c r="L410" s="354">
        <v>4.9837289903397579</v>
      </c>
      <c r="M410" s="354">
        <v>11.499968879883264</v>
      </c>
      <c r="N410" s="354">
        <v>5.6658154323769461</v>
      </c>
      <c r="O410" s="354">
        <v>4.2376794242502056</v>
      </c>
      <c r="P410" s="131"/>
      <c r="Q410" s="131"/>
      <c r="R410" s="131">
        <v>21</v>
      </c>
    </row>
    <row r="411" spans="1:18" ht="36">
      <c r="A411" s="127">
        <v>69</v>
      </c>
      <c r="B411" s="124" t="s">
        <v>687</v>
      </c>
      <c r="C411" s="128" t="s">
        <v>688</v>
      </c>
      <c r="D411" s="129">
        <v>15030.26</v>
      </c>
      <c r="E411" s="129">
        <v>2018.04</v>
      </c>
      <c r="F411" s="129">
        <v>199.71</v>
      </c>
      <c r="G411" s="129">
        <v>12812.51</v>
      </c>
      <c r="H411" s="130">
        <v>78635.13</v>
      </c>
      <c r="I411" s="130">
        <v>23208.3</v>
      </c>
      <c r="J411" s="130">
        <v>1131.52</v>
      </c>
      <c r="K411" s="130">
        <v>54295.31</v>
      </c>
      <c r="L411" s="354">
        <v>5.2317877401987722</v>
      </c>
      <c r="M411" s="354">
        <v>11.500416245465898</v>
      </c>
      <c r="N411" s="354">
        <v>5.6658154323769461</v>
      </c>
      <c r="O411" s="354">
        <v>4.2376794242502056</v>
      </c>
      <c r="P411" s="131"/>
      <c r="Q411" s="131"/>
      <c r="R411" s="131">
        <v>21</v>
      </c>
    </row>
    <row r="412" spans="1:18" ht="24">
      <c r="A412" s="127">
        <v>70</v>
      </c>
      <c r="B412" s="124" t="s">
        <v>689</v>
      </c>
      <c r="C412" s="128" t="s">
        <v>690</v>
      </c>
      <c r="D412" s="129">
        <v>14458.23</v>
      </c>
      <c r="E412" s="129">
        <v>1446.01</v>
      </c>
      <c r="F412" s="129">
        <v>199.71</v>
      </c>
      <c r="G412" s="129">
        <v>12812.51</v>
      </c>
      <c r="H412" s="130">
        <v>72055.899999999994</v>
      </c>
      <c r="I412" s="130">
        <v>16629.07</v>
      </c>
      <c r="J412" s="130">
        <v>1131.52</v>
      </c>
      <c r="K412" s="130">
        <v>54295.31</v>
      </c>
      <c r="L412" s="354">
        <v>4.9837289903397579</v>
      </c>
      <c r="M412" s="354">
        <v>11.499968879883264</v>
      </c>
      <c r="N412" s="354">
        <v>5.6658154323769461</v>
      </c>
      <c r="O412" s="354">
        <v>4.2376794242502056</v>
      </c>
      <c r="P412" s="131"/>
      <c r="Q412" s="131"/>
      <c r="R412" s="131">
        <v>21</v>
      </c>
    </row>
    <row r="413" spans="1:18" ht="36">
      <c r="A413" s="132">
        <v>71</v>
      </c>
      <c r="B413" s="133" t="s">
        <v>691</v>
      </c>
      <c r="C413" s="134" t="s">
        <v>692</v>
      </c>
      <c r="D413" s="135">
        <v>14382.5</v>
      </c>
      <c r="E413" s="135">
        <v>1370.28</v>
      </c>
      <c r="F413" s="135">
        <v>199.71</v>
      </c>
      <c r="G413" s="135">
        <v>12812.51</v>
      </c>
      <c r="H413" s="136">
        <v>71185.05</v>
      </c>
      <c r="I413" s="136">
        <v>15758.22</v>
      </c>
      <c r="J413" s="136">
        <v>1131.52</v>
      </c>
      <c r="K413" s="136">
        <v>54295.31</v>
      </c>
      <c r="L413" s="355">
        <v>4.9494211715626628</v>
      </c>
      <c r="M413" s="355">
        <v>11.5</v>
      </c>
      <c r="N413" s="355">
        <v>5.6658154323769461</v>
      </c>
      <c r="O413" s="355">
        <v>4.2376794242502056</v>
      </c>
      <c r="P413" s="137"/>
      <c r="Q413" s="137"/>
      <c r="R413" s="137">
        <v>21</v>
      </c>
    </row>
    <row r="414" spans="1:18" ht="12.75">
      <c r="A414" s="360" t="s">
        <v>693</v>
      </c>
      <c r="B414" s="361"/>
      <c r="C414" s="361"/>
      <c r="D414" s="361"/>
      <c r="E414" s="361"/>
      <c r="F414" s="361"/>
      <c r="G414" s="361"/>
      <c r="H414" s="361"/>
      <c r="I414" s="361"/>
      <c r="J414" s="361"/>
      <c r="K414" s="361"/>
      <c r="L414" s="361"/>
      <c r="M414" s="361"/>
      <c r="N414" s="361"/>
      <c r="O414" s="361"/>
      <c r="P414" s="361"/>
      <c r="Q414" s="361"/>
      <c r="R414" s="361"/>
    </row>
    <row r="415" spans="1:18" ht="36">
      <c r="A415" s="127">
        <v>72</v>
      </c>
      <c r="B415" s="124" t="s">
        <v>694</v>
      </c>
      <c r="C415" s="128" t="s">
        <v>695</v>
      </c>
      <c r="D415" s="129">
        <v>31824.82</v>
      </c>
      <c r="E415" s="129">
        <v>263.44</v>
      </c>
      <c r="F415" s="129">
        <v>131.51</v>
      </c>
      <c r="G415" s="129">
        <v>31429.87</v>
      </c>
      <c r="H415" s="130">
        <v>113391.21</v>
      </c>
      <c r="I415" s="130">
        <v>3029.74</v>
      </c>
      <c r="J415" s="130">
        <v>752.51</v>
      </c>
      <c r="K415" s="130">
        <v>109608.96000000001</v>
      </c>
      <c r="L415" s="354">
        <v>3.562980403345565</v>
      </c>
      <c r="M415" s="354">
        <v>11.5006832675372</v>
      </c>
      <c r="N415" s="354">
        <v>5.7220743669682914</v>
      </c>
      <c r="O415" s="354">
        <v>3.4874137245874706</v>
      </c>
      <c r="P415" s="131"/>
      <c r="Q415" s="131"/>
      <c r="R415" s="131">
        <v>22</v>
      </c>
    </row>
    <row r="416" spans="1:18" ht="36">
      <c r="A416" s="127">
        <v>73</v>
      </c>
      <c r="B416" s="124" t="s">
        <v>696</v>
      </c>
      <c r="C416" s="128" t="s">
        <v>697</v>
      </c>
      <c r="D416" s="129">
        <v>32012.61</v>
      </c>
      <c r="E416" s="129">
        <v>451.23</v>
      </c>
      <c r="F416" s="129">
        <v>131.51</v>
      </c>
      <c r="G416" s="129">
        <v>31429.87</v>
      </c>
      <c r="H416" s="130">
        <v>115550.84</v>
      </c>
      <c r="I416" s="130">
        <v>5189.37</v>
      </c>
      <c r="J416" s="130">
        <v>752.51</v>
      </c>
      <c r="K416" s="130">
        <v>109608.96000000001</v>
      </c>
      <c r="L416" s="354">
        <v>3.6095413651058128</v>
      </c>
      <c r="M416" s="354">
        <v>11.500498637058705</v>
      </c>
      <c r="N416" s="354">
        <v>5.7220743669682914</v>
      </c>
      <c r="O416" s="354">
        <v>3.4874137245874706</v>
      </c>
      <c r="P416" s="131"/>
      <c r="Q416" s="131"/>
      <c r="R416" s="131">
        <v>22</v>
      </c>
    </row>
    <row r="417" spans="1:18" ht="24">
      <c r="A417" s="127">
        <v>74</v>
      </c>
      <c r="B417" s="124" t="s">
        <v>698</v>
      </c>
      <c r="C417" s="128" t="s">
        <v>699</v>
      </c>
      <c r="D417" s="129">
        <v>31734.86</v>
      </c>
      <c r="E417" s="129">
        <v>173.48</v>
      </c>
      <c r="F417" s="129">
        <v>131.51</v>
      </c>
      <c r="G417" s="129">
        <v>31429.87</v>
      </c>
      <c r="H417" s="130">
        <v>112356.48</v>
      </c>
      <c r="I417" s="130">
        <v>1995.01</v>
      </c>
      <c r="J417" s="130">
        <v>752.51</v>
      </c>
      <c r="K417" s="130">
        <v>109608.96000000001</v>
      </c>
      <c r="L417" s="354">
        <v>3.5404750485743435</v>
      </c>
      <c r="M417" s="354">
        <v>11.499942356467605</v>
      </c>
      <c r="N417" s="354">
        <v>5.7220743669682914</v>
      </c>
      <c r="O417" s="354">
        <v>3.4874137245874706</v>
      </c>
      <c r="P417" s="131"/>
      <c r="Q417" s="131"/>
      <c r="R417" s="131">
        <v>22</v>
      </c>
    </row>
    <row r="418" spans="1:18" ht="24">
      <c r="A418" s="127">
        <v>75</v>
      </c>
      <c r="B418" s="124" t="s">
        <v>700</v>
      </c>
      <c r="C418" s="128" t="s">
        <v>701</v>
      </c>
      <c r="D418" s="129">
        <v>31872.99</v>
      </c>
      <c r="E418" s="129">
        <v>311.61</v>
      </c>
      <c r="F418" s="129">
        <v>131.51</v>
      </c>
      <c r="G418" s="129">
        <v>31429.87</v>
      </c>
      <c r="H418" s="130">
        <v>113945.14</v>
      </c>
      <c r="I418" s="130">
        <v>3583.67</v>
      </c>
      <c r="J418" s="130">
        <v>752.51</v>
      </c>
      <c r="K418" s="130">
        <v>109608.96000000001</v>
      </c>
      <c r="L418" s="354">
        <v>3.5749749239089272</v>
      </c>
      <c r="M418" s="354">
        <v>11.500497416642597</v>
      </c>
      <c r="N418" s="354">
        <v>5.7220743669682914</v>
      </c>
      <c r="O418" s="354">
        <v>3.4874137245874706</v>
      </c>
      <c r="P418" s="131"/>
      <c r="Q418" s="131"/>
      <c r="R418" s="131">
        <v>22</v>
      </c>
    </row>
    <row r="419" spans="1:18" ht="24">
      <c r="A419" s="132">
        <v>76</v>
      </c>
      <c r="B419" s="133" t="s">
        <v>702</v>
      </c>
      <c r="C419" s="134" t="s">
        <v>703</v>
      </c>
      <c r="D419" s="135">
        <v>31631.49</v>
      </c>
      <c r="E419" s="135">
        <v>70.11</v>
      </c>
      <c r="F419" s="135">
        <v>131.51</v>
      </c>
      <c r="G419" s="135">
        <v>31429.87</v>
      </c>
      <c r="H419" s="136">
        <v>111167.74</v>
      </c>
      <c r="I419" s="136">
        <v>806.27</v>
      </c>
      <c r="J419" s="136">
        <v>752.51</v>
      </c>
      <c r="K419" s="136">
        <v>109608.96000000001</v>
      </c>
      <c r="L419" s="355">
        <v>3.5144642253652925</v>
      </c>
      <c r="M419" s="355">
        <v>11.500071316502639</v>
      </c>
      <c r="N419" s="355">
        <v>5.7220743669682914</v>
      </c>
      <c r="O419" s="355">
        <v>3.4874137245874706</v>
      </c>
      <c r="P419" s="137"/>
      <c r="Q419" s="137"/>
      <c r="R419" s="137">
        <v>22</v>
      </c>
    </row>
    <row r="420" spans="1:18" ht="12.75">
      <c r="A420" s="360" t="s">
        <v>704</v>
      </c>
      <c r="B420" s="361"/>
      <c r="C420" s="361"/>
      <c r="D420" s="361"/>
      <c r="E420" s="361"/>
      <c r="F420" s="361"/>
      <c r="G420" s="361"/>
      <c r="H420" s="361"/>
      <c r="I420" s="361"/>
      <c r="J420" s="361"/>
      <c r="K420" s="361"/>
      <c r="L420" s="361"/>
      <c r="M420" s="361"/>
      <c r="N420" s="361"/>
      <c r="O420" s="361"/>
      <c r="P420" s="361"/>
      <c r="Q420" s="361"/>
      <c r="R420" s="361"/>
    </row>
    <row r="421" spans="1:18">
      <c r="A421" s="132">
        <v>77</v>
      </c>
      <c r="B421" s="133" t="s">
        <v>705</v>
      </c>
      <c r="C421" s="134" t="s">
        <v>706</v>
      </c>
      <c r="D421" s="135">
        <v>7713.04</v>
      </c>
      <c r="E421" s="135">
        <v>471.24</v>
      </c>
      <c r="F421" s="135">
        <v>28.19</v>
      </c>
      <c r="G421" s="135">
        <v>7213.61</v>
      </c>
      <c r="H421" s="136">
        <v>50381.27</v>
      </c>
      <c r="I421" s="136">
        <v>5419.48</v>
      </c>
      <c r="J421" s="136">
        <v>167.06</v>
      </c>
      <c r="K421" s="136">
        <v>44794.73</v>
      </c>
      <c r="L421" s="355">
        <v>6.5319601609741422</v>
      </c>
      <c r="M421" s="355">
        <v>11.500466853408028</v>
      </c>
      <c r="N421" s="355">
        <v>5.9262149698474635</v>
      </c>
      <c r="O421" s="355">
        <v>6.2097521213373064</v>
      </c>
      <c r="P421" s="137"/>
      <c r="Q421" s="137"/>
      <c r="R421" s="137">
        <v>23</v>
      </c>
    </row>
    <row r="422" spans="1:18" ht="12.75">
      <c r="A422" s="360" t="s">
        <v>707</v>
      </c>
      <c r="B422" s="361"/>
      <c r="C422" s="361"/>
      <c r="D422" s="361"/>
      <c r="E422" s="361"/>
      <c r="F422" s="361"/>
      <c r="G422" s="361"/>
      <c r="H422" s="361"/>
      <c r="I422" s="361"/>
      <c r="J422" s="361"/>
      <c r="K422" s="361"/>
      <c r="L422" s="361"/>
      <c r="M422" s="361"/>
      <c r="N422" s="361"/>
      <c r="O422" s="361"/>
      <c r="P422" s="361"/>
      <c r="Q422" s="361"/>
      <c r="R422" s="361"/>
    </row>
    <row r="423" spans="1:18" ht="24">
      <c r="A423" s="127">
        <v>78</v>
      </c>
      <c r="B423" s="124" t="s">
        <v>708</v>
      </c>
      <c r="C423" s="128" t="s">
        <v>709</v>
      </c>
      <c r="D423" s="129">
        <v>30821.49</v>
      </c>
      <c r="E423" s="129">
        <v>2972.16</v>
      </c>
      <c r="F423" s="129">
        <v>184.76</v>
      </c>
      <c r="G423" s="129">
        <v>27664.57</v>
      </c>
      <c r="H423" s="130">
        <v>137601.22</v>
      </c>
      <c r="I423" s="130">
        <v>34179.839999999997</v>
      </c>
      <c r="J423" s="130">
        <v>965.73</v>
      </c>
      <c r="K423" s="130">
        <v>102455.65</v>
      </c>
      <c r="L423" s="354">
        <v>4.4644571044423875</v>
      </c>
      <c r="M423" s="354">
        <v>11.5</v>
      </c>
      <c r="N423" s="354">
        <v>5.2269430612686731</v>
      </c>
      <c r="O423" s="354">
        <v>3.7034969276587346</v>
      </c>
      <c r="P423" s="131"/>
      <c r="Q423" s="131"/>
      <c r="R423" s="131">
        <v>24</v>
      </c>
    </row>
    <row r="424" spans="1:18" ht="12.75">
      <c r="A424" s="127"/>
      <c r="B424" s="124"/>
      <c r="C424" s="128"/>
      <c r="D424" s="129"/>
      <c r="E424" s="129"/>
      <c r="F424" s="129"/>
      <c r="G424" s="129"/>
      <c r="H424" s="130"/>
      <c r="I424" s="130"/>
      <c r="J424" s="130"/>
      <c r="K424" s="130"/>
      <c r="L424" s="354"/>
      <c r="M424" s="354"/>
      <c r="N424" s="354"/>
      <c r="O424" s="354"/>
      <c r="P424" s="123"/>
      <c r="Q424" s="123"/>
      <c r="R424" s="123"/>
    </row>
    <row r="425" spans="1:18">
      <c r="A425" s="131"/>
      <c r="B425" s="52"/>
      <c r="C425" s="131"/>
      <c r="D425" s="131"/>
      <c r="E425" s="131"/>
      <c r="F425" s="131"/>
      <c r="G425" s="131"/>
      <c r="H425" s="53"/>
      <c r="I425" s="53"/>
      <c r="J425" s="53"/>
      <c r="K425" s="53"/>
      <c r="L425" s="356"/>
      <c r="M425" s="356"/>
      <c r="N425" s="356"/>
      <c r="O425" s="356"/>
      <c r="P425" s="108"/>
      <c r="Q425" s="108"/>
      <c r="R425" s="108"/>
    </row>
    <row r="426" spans="1:18" ht="12.75">
      <c r="A426" s="361" t="s">
        <v>63</v>
      </c>
      <c r="B426" s="361"/>
      <c r="C426" s="361"/>
      <c r="D426" s="125">
        <v>527467.5</v>
      </c>
      <c r="E426" s="125">
        <v>139165.82</v>
      </c>
      <c r="F426" s="125">
        <v>4412.3500000000004</v>
      </c>
      <c r="G426" s="125">
        <v>383889.33</v>
      </c>
      <c r="H426" s="126">
        <v>3258097.15</v>
      </c>
      <c r="I426" s="126">
        <v>1600440.38</v>
      </c>
      <c r="J426" s="126">
        <v>24458.2</v>
      </c>
      <c r="K426" s="126">
        <v>1633198.57</v>
      </c>
      <c r="L426" s="357">
        <v>6.176868053481968</v>
      </c>
      <c r="M426" s="357">
        <v>11.500240360743749</v>
      </c>
      <c r="N426" s="357">
        <v>5.5431232789783218</v>
      </c>
      <c r="O426" s="357">
        <v>4.2543473922549504</v>
      </c>
      <c r="P426" s="123"/>
      <c r="Q426" s="123"/>
      <c r="R426" s="123"/>
    </row>
    <row r="427" spans="1:18">
      <c r="A427" s="131"/>
      <c r="B427" s="52"/>
      <c r="C427" s="131"/>
      <c r="D427" s="131"/>
      <c r="E427" s="131"/>
      <c r="F427" s="131"/>
      <c r="G427" s="131"/>
      <c r="H427" s="53"/>
      <c r="I427" s="53"/>
      <c r="J427" s="53"/>
      <c r="K427" s="53"/>
      <c r="L427" s="356"/>
      <c r="M427" s="356"/>
      <c r="N427" s="356"/>
      <c r="O427" s="356"/>
    </row>
    <row r="428" spans="1:18" ht="18" customHeight="1">
      <c r="A428" s="374" t="s">
        <v>710</v>
      </c>
      <c r="B428" s="375"/>
      <c r="C428" s="375"/>
      <c r="D428" s="375"/>
      <c r="E428" s="375"/>
      <c r="F428" s="375"/>
      <c r="G428" s="375"/>
      <c r="H428" s="375"/>
      <c r="I428" s="375"/>
      <c r="J428" s="375"/>
      <c r="K428" s="375"/>
      <c r="L428" s="375"/>
      <c r="M428" s="375"/>
      <c r="N428" s="375"/>
      <c r="O428" s="375"/>
    </row>
    <row r="429" spans="1:18" ht="12.75">
      <c r="A429" s="360" t="s">
        <v>711</v>
      </c>
      <c r="B429" s="361"/>
      <c r="C429" s="361"/>
      <c r="D429" s="361"/>
      <c r="E429" s="361"/>
      <c r="F429" s="361"/>
      <c r="G429" s="361"/>
      <c r="H429" s="361"/>
      <c r="I429" s="361"/>
      <c r="J429" s="361"/>
      <c r="K429" s="361"/>
      <c r="L429" s="361"/>
      <c r="M429" s="361"/>
      <c r="N429" s="361"/>
      <c r="O429" s="361"/>
      <c r="P429" s="361"/>
      <c r="Q429" s="361"/>
      <c r="R429" s="361"/>
    </row>
    <row r="430" spans="1:18" ht="36">
      <c r="A430" s="139">
        <v>1</v>
      </c>
      <c r="B430" s="138" t="s">
        <v>712</v>
      </c>
      <c r="C430" s="140" t="s">
        <v>713</v>
      </c>
      <c r="D430" s="141">
        <v>81.180000000000007</v>
      </c>
      <c r="E430" s="141">
        <v>81.180000000000007</v>
      </c>
      <c r="F430" s="141"/>
      <c r="G430" s="141"/>
      <c r="H430" s="142">
        <v>933.54</v>
      </c>
      <c r="I430" s="142">
        <v>933.54</v>
      </c>
      <c r="J430" s="142"/>
      <c r="K430" s="142"/>
      <c r="L430" s="354">
        <v>11.499630450849962</v>
      </c>
      <c r="M430" s="354">
        <v>11.499630450849962</v>
      </c>
      <c r="N430" s="354" t="s">
        <v>138</v>
      </c>
      <c r="O430" s="354" t="s">
        <v>138</v>
      </c>
      <c r="P430" s="143"/>
      <c r="Q430" s="143"/>
      <c r="R430" s="143">
        <v>1</v>
      </c>
    </row>
    <row r="431" spans="1:18" ht="24">
      <c r="A431" s="139">
        <v>2</v>
      </c>
      <c r="B431" s="138" t="s">
        <v>714</v>
      </c>
      <c r="C431" s="140" t="s">
        <v>715</v>
      </c>
      <c r="D431" s="141">
        <v>71.48</v>
      </c>
      <c r="E431" s="141">
        <v>71.48</v>
      </c>
      <c r="F431" s="141"/>
      <c r="G431" s="141"/>
      <c r="H431" s="142">
        <v>822.07</v>
      </c>
      <c r="I431" s="142">
        <v>822.07</v>
      </c>
      <c r="J431" s="142"/>
      <c r="K431" s="142"/>
      <c r="L431" s="354">
        <v>11.500699496362619</v>
      </c>
      <c r="M431" s="354">
        <v>11.500699496362619</v>
      </c>
      <c r="N431" s="354" t="s">
        <v>138</v>
      </c>
      <c r="O431" s="354" t="s">
        <v>138</v>
      </c>
      <c r="P431" s="143"/>
      <c r="Q431" s="143"/>
      <c r="R431" s="143">
        <v>1</v>
      </c>
    </row>
    <row r="432" spans="1:18" ht="24">
      <c r="A432" s="139">
        <v>3</v>
      </c>
      <c r="B432" s="138" t="s">
        <v>716</v>
      </c>
      <c r="C432" s="140" t="s">
        <v>717</v>
      </c>
      <c r="D432" s="141">
        <v>162.54</v>
      </c>
      <c r="E432" s="141">
        <v>162.54</v>
      </c>
      <c r="F432" s="141"/>
      <c r="G432" s="141"/>
      <c r="H432" s="142">
        <v>1869.22</v>
      </c>
      <c r="I432" s="142">
        <v>1869.22</v>
      </c>
      <c r="J432" s="142"/>
      <c r="K432" s="142"/>
      <c r="L432" s="354">
        <v>11.500061523317338</v>
      </c>
      <c r="M432" s="354">
        <v>11.500061523317338</v>
      </c>
      <c r="N432" s="354" t="s">
        <v>138</v>
      </c>
      <c r="O432" s="354" t="s">
        <v>138</v>
      </c>
      <c r="P432" s="143"/>
      <c r="Q432" s="143"/>
      <c r="R432" s="143">
        <v>1</v>
      </c>
    </row>
    <row r="433" spans="1:18" ht="36">
      <c r="A433" s="144">
        <v>4</v>
      </c>
      <c r="B433" s="145" t="s">
        <v>718</v>
      </c>
      <c r="C433" s="146" t="s">
        <v>719</v>
      </c>
      <c r="D433" s="147">
        <v>138.87</v>
      </c>
      <c r="E433" s="147">
        <v>138.87</v>
      </c>
      <c r="F433" s="147"/>
      <c r="G433" s="147"/>
      <c r="H433" s="148">
        <v>1596.98</v>
      </c>
      <c r="I433" s="148">
        <v>1596.98</v>
      </c>
      <c r="J433" s="148"/>
      <c r="K433" s="148"/>
      <c r="L433" s="355">
        <v>11.499819975516671</v>
      </c>
      <c r="M433" s="355">
        <v>11.499819975516671</v>
      </c>
      <c r="N433" s="355" t="s">
        <v>138</v>
      </c>
      <c r="O433" s="355" t="s">
        <v>138</v>
      </c>
      <c r="P433" s="149"/>
      <c r="Q433" s="149"/>
      <c r="R433" s="149">
        <v>1</v>
      </c>
    </row>
    <row r="434" spans="1:18" ht="12.75">
      <c r="A434" s="360" t="s">
        <v>720</v>
      </c>
      <c r="B434" s="361"/>
      <c r="C434" s="361"/>
      <c r="D434" s="361"/>
      <c r="E434" s="361"/>
      <c r="F434" s="361"/>
      <c r="G434" s="361"/>
      <c r="H434" s="361"/>
      <c r="I434" s="361"/>
      <c r="J434" s="361"/>
      <c r="K434" s="361"/>
      <c r="L434" s="361"/>
      <c r="M434" s="361"/>
      <c r="N434" s="361"/>
      <c r="O434" s="361"/>
      <c r="P434" s="361"/>
      <c r="Q434" s="361"/>
      <c r="R434" s="361"/>
    </row>
    <row r="435" spans="1:18" ht="24">
      <c r="A435" s="139">
        <v>5</v>
      </c>
      <c r="B435" s="138" t="s">
        <v>721</v>
      </c>
      <c r="C435" s="140" t="s">
        <v>722</v>
      </c>
      <c r="D435" s="141">
        <v>110.91</v>
      </c>
      <c r="E435" s="141">
        <v>106.15</v>
      </c>
      <c r="F435" s="141">
        <v>4.76</v>
      </c>
      <c r="G435" s="141"/>
      <c r="H435" s="142">
        <v>1251.81</v>
      </c>
      <c r="I435" s="142">
        <v>1220.78</v>
      </c>
      <c r="J435" s="142">
        <v>31.03</v>
      </c>
      <c r="K435" s="142"/>
      <c r="L435" s="354">
        <v>11.286718961319989</v>
      </c>
      <c r="M435" s="354">
        <v>11.500518134715024</v>
      </c>
      <c r="N435" s="354">
        <v>6.5189075630252109</v>
      </c>
      <c r="O435" s="354" t="s">
        <v>138</v>
      </c>
      <c r="P435" s="143"/>
      <c r="Q435" s="143"/>
      <c r="R435" s="143">
        <v>2</v>
      </c>
    </row>
    <row r="436" spans="1:18" ht="24">
      <c r="A436" s="139">
        <v>6</v>
      </c>
      <c r="B436" s="138" t="s">
        <v>723</v>
      </c>
      <c r="C436" s="140" t="s">
        <v>724</v>
      </c>
      <c r="D436" s="141">
        <v>335.53</v>
      </c>
      <c r="E436" s="141">
        <v>330.77</v>
      </c>
      <c r="F436" s="141">
        <v>4.76</v>
      </c>
      <c r="G436" s="141"/>
      <c r="H436" s="142">
        <v>3834.85</v>
      </c>
      <c r="I436" s="142">
        <v>3803.82</v>
      </c>
      <c r="J436" s="142">
        <v>31.03</v>
      </c>
      <c r="K436" s="142"/>
      <c r="L436" s="354">
        <v>11.429231365302655</v>
      </c>
      <c r="M436" s="354">
        <v>11.499894186292591</v>
      </c>
      <c r="N436" s="354">
        <v>6.5189075630252109</v>
      </c>
      <c r="O436" s="354" t="s">
        <v>138</v>
      </c>
      <c r="P436" s="143"/>
      <c r="Q436" s="143"/>
      <c r="R436" s="143">
        <v>2</v>
      </c>
    </row>
    <row r="437" spans="1:18" ht="24">
      <c r="A437" s="139">
        <v>7</v>
      </c>
      <c r="B437" s="138" t="s">
        <v>725</v>
      </c>
      <c r="C437" s="140" t="s">
        <v>726</v>
      </c>
      <c r="D437" s="141">
        <v>764.7</v>
      </c>
      <c r="E437" s="141">
        <v>711.98</v>
      </c>
      <c r="F437" s="141">
        <v>52.72</v>
      </c>
      <c r="G437" s="141"/>
      <c r="H437" s="142">
        <v>8531.7800000000007</v>
      </c>
      <c r="I437" s="142">
        <v>8188.07</v>
      </c>
      <c r="J437" s="142">
        <v>343.71</v>
      </c>
      <c r="K437" s="142"/>
      <c r="L437" s="354">
        <v>11.15702890022231</v>
      </c>
      <c r="M437" s="354">
        <v>11.500421360150565</v>
      </c>
      <c r="N437" s="354">
        <v>6.5195371775417295</v>
      </c>
      <c r="O437" s="354" t="s">
        <v>138</v>
      </c>
      <c r="P437" s="143"/>
      <c r="Q437" s="143"/>
      <c r="R437" s="143">
        <v>2</v>
      </c>
    </row>
    <row r="438" spans="1:18" ht="24">
      <c r="A438" s="139">
        <v>8</v>
      </c>
      <c r="B438" s="138" t="s">
        <v>727</v>
      </c>
      <c r="C438" s="140" t="s">
        <v>728</v>
      </c>
      <c r="D438" s="141">
        <v>3197.17</v>
      </c>
      <c r="E438" s="141">
        <v>1133.1300000000001</v>
      </c>
      <c r="F438" s="141">
        <v>2064.04</v>
      </c>
      <c r="G438" s="141"/>
      <c r="H438" s="142">
        <v>24158.65</v>
      </c>
      <c r="I438" s="142">
        <v>13031.53</v>
      </c>
      <c r="J438" s="142">
        <v>11127.12</v>
      </c>
      <c r="K438" s="142"/>
      <c r="L438" s="354">
        <v>7.556260693050417</v>
      </c>
      <c r="M438" s="354">
        <v>11.500472143531633</v>
      </c>
      <c r="N438" s="354">
        <v>5.390942036007055</v>
      </c>
      <c r="O438" s="354" t="s">
        <v>138</v>
      </c>
      <c r="P438" s="143"/>
      <c r="Q438" s="143"/>
      <c r="R438" s="143">
        <v>2</v>
      </c>
    </row>
    <row r="439" spans="1:18" ht="24">
      <c r="A439" s="139">
        <v>9</v>
      </c>
      <c r="B439" s="138" t="s">
        <v>729</v>
      </c>
      <c r="C439" s="140" t="s">
        <v>730</v>
      </c>
      <c r="D439" s="141">
        <v>156.19</v>
      </c>
      <c r="E439" s="141">
        <v>150.69999999999999</v>
      </c>
      <c r="F439" s="141">
        <v>5.49</v>
      </c>
      <c r="G439" s="141"/>
      <c r="H439" s="142">
        <v>1768.9</v>
      </c>
      <c r="I439" s="142">
        <v>1733.1</v>
      </c>
      <c r="J439" s="142">
        <v>35.799999999999997</v>
      </c>
      <c r="K439" s="142"/>
      <c r="L439" s="354">
        <v>11.325308918624753</v>
      </c>
      <c r="M439" s="354">
        <v>11.500331785003318</v>
      </c>
      <c r="N439" s="354">
        <v>6.5209471766848806</v>
      </c>
      <c r="O439" s="354" t="s">
        <v>138</v>
      </c>
      <c r="P439" s="143"/>
      <c r="Q439" s="143"/>
      <c r="R439" s="143">
        <v>2</v>
      </c>
    </row>
    <row r="440" spans="1:18" ht="24">
      <c r="A440" s="139">
        <v>10</v>
      </c>
      <c r="B440" s="138" t="s">
        <v>731</v>
      </c>
      <c r="C440" s="140" t="s">
        <v>732</v>
      </c>
      <c r="D440" s="141">
        <v>234.47</v>
      </c>
      <c r="E440" s="141">
        <v>223.12</v>
      </c>
      <c r="F440" s="141">
        <v>11.35</v>
      </c>
      <c r="G440" s="141"/>
      <c r="H440" s="142">
        <v>2639.88</v>
      </c>
      <c r="I440" s="142">
        <v>2565.89</v>
      </c>
      <c r="J440" s="142">
        <v>73.989999999999995</v>
      </c>
      <c r="K440" s="142"/>
      <c r="L440" s="354">
        <v>11.258924382650234</v>
      </c>
      <c r="M440" s="354">
        <v>11.500044818931515</v>
      </c>
      <c r="N440" s="354">
        <v>6.5189427312775328</v>
      </c>
      <c r="O440" s="354" t="s">
        <v>138</v>
      </c>
      <c r="P440" s="143"/>
      <c r="Q440" s="143"/>
      <c r="R440" s="143">
        <v>2</v>
      </c>
    </row>
    <row r="441" spans="1:18" ht="24">
      <c r="A441" s="144">
        <v>11</v>
      </c>
      <c r="B441" s="145" t="s">
        <v>733</v>
      </c>
      <c r="C441" s="146" t="s">
        <v>734</v>
      </c>
      <c r="D441" s="147">
        <v>107.75</v>
      </c>
      <c r="E441" s="147">
        <v>103.36</v>
      </c>
      <c r="F441" s="147">
        <v>4.3899999999999997</v>
      </c>
      <c r="G441" s="147"/>
      <c r="H441" s="148">
        <v>1217.27</v>
      </c>
      <c r="I441" s="148">
        <v>1188.6300000000001</v>
      </c>
      <c r="J441" s="148">
        <v>28.64</v>
      </c>
      <c r="K441" s="148"/>
      <c r="L441" s="355">
        <v>11.297169373549885</v>
      </c>
      <c r="M441" s="355">
        <v>11.499903250773995</v>
      </c>
      <c r="N441" s="355">
        <v>6.5239179954441919</v>
      </c>
      <c r="O441" s="355" t="s">
        <v>138</v>
      </c>
      <c r="P441" s="149"/>
      <c r="Q441" s="149"/>
      <c r="R441" s="149">
        <v>2</v>
      </c>
    </row>
    <row r="442" spans="1:18" ht="12.75">
      <c r="A442" s="360" t="s">
        <v>735</v>
      </c>
      <c r="B442" s="361"/>
      <c r="C442" s="361"/>
      <c r="D442" s="361"/>
      <c r="E442" s="361"/>
      <c r="F442" s="361"/>
      <c r="G442" s="361"/>
      <c r="H442" s="361"/>
      <c r="I442" s="361"/>
      <c r="J442" s="361"/>
      <c r="K442" s="361"/>
      <c r="L442" s="361"/>
      <c r="M442" s="361"/>
      <c r="N442" s="361"/>
      <c r="O442" s="361"/>
      <c r="P442" s="361"/>
      <c r="Q442" s="361"/>
      <c r="R442" s="361"/>
    </row>
    <row r="443" spans="1:18" ht="24">
      <c r="A443" s="139">
        <v>12</v>
      </c>
      <c r="B443" s="138" t="s">
        <v>736</v>
      </c>
      <c r="C443" s="140" t="s">
        <v>737</v>
      </c>
      <c r="D443" s="141">
        <v>35.14</v>
      </c>
      <c r="E443" s="141">
        <v>35.14</v>
      </c>
      <c r="F443" s="141"/>
      <c r="G443" s="141"/>
      <c r="H443" s="142">
        <v>404.07</v>
      </c>
      <c r="I443" s="142">
        <v>404.07</v>
      </c>
      <c r="J443" s="142"/>
      <c r="K443" s="142"/>
      <c r="L443" s="354">
        <v>11.498861696072851</v>
      </c>
      <c r="M443" s="354">
        <v>11.498861696072851</v>
      </c>
      <c r="N443" s="354" t="s">
        <v>138</v>
      </c>
      <c r="O443" s="354" t="s">
        <v>138</v>
      </c>
      <c r="P443" s="143"/>
      <c r="Q443" s="143"/>
      <c r="R443" s="143">
        <v>3</v>
      </c>
    </row>
    <row r="444" spans="1:18" ht="24">
      <c r="A444" s="144">
        <v>13</v>
      </c>
      <c r="B444" s="145" t="s">
        <v>738</v>
      </c>
      <c r="C444" s="146" t="s">
        <v>739</v>
      </c>
      <c r="D444" s="147">
        <v>133.09</v>
      </c>
      <c r="E444" s="147">
        <v>133.09</v>
      </c>
      <c r="F444" s="147"/>
      <c r="G444" s="147"/>
      <c r="H444" s="148">
        <v>1530.53</v>
      </c>
      <c r="I444" s="148">
        <v>1530.53</v>
      </c>
      <c r="J444" s="148"/>
      <c r="K444" s="148"/>
      <c r="L444" s="355">
        <v>11.499962431437373</v>
      </c>
      <c r="M444" s="355">
        <v>11.499962431437373</v>
      </c>
      <c r="N444" s="355" t="s">
        <v>138</v>
      </c>
      <c r="O444" s="355" t="s">
        <v>138</v>
      </c>
      <c r="P444" s="149"/>
      <c r="Q444" s="149"/>
      <c r="R444" s="149">
        <v>3</v>
      </c>
    </row>
    <row r="445" spans="1:18" ht="12.75">
      <c r="A445" s="360" t="s">
        <v>740</v>
      </c>
      <c r="B445" s="361"/>
      <c r="C445" s="361"/>
      <c r="D445" s="361"/>
      <c r="E445" s="361"/>
      <c r="F445" s="361"/>
      <c r="G445" s="361"/>
      <c r="H445" s="361"/>
      <c r="I445" s="361"/>
      <c r="J445" s="361"/>
      <c r="K445" s="361"/>
      <c r="L445" s="361"/>
      <c r="M445" s="361"/>
      <c r="N445" s="361"/>
      <c r="O445" s="361"/>
      <c r="P445" s="361"/>
      <c r="Q445" s="361"/>
      <c r="R445" s="361"/>
    </row>
    <row r="446" spans="1:18">
      <c r="A446" s="139">
        <v>14</v>
      </c>
      <c r="B446" s="138" t="s">
        <v>741</v>
      </c>
      <c r="C446" s="140" t="s">
        <v>742</v>
      </c>
      <c r="D446" s="141">
        <v>2059.66</v>
      </c>
      <c r="E446" s="141">
        <v>1232.99</v>
      </c>
      <c r="F446" s="141">
        <v>34.159999999999997</v>
      </c>
      <c r="G446" s="141">
        <v>792.51</v>
      </c>
      <c r="H446" s="142">
        <v>18108.39</v>
      </c>
      <c r="I446" s="142">
        <v>14179.99</v>
      </c>
      <c r="J446" s="142">
        <v>202.23</v>
      </c>
      <c r="K446" s="142">
        <v>3726.17</v>
      </c>
      <c r="L446" s="354">
        <v>8.7919316780439498</v>
      </c>
      <c r="M446" s="354">
        <v>11.500490677134446</v>
      </c>
      <c r="N446" s="354">
        <v>5.9200819672131146</v>
      </c>
      <c r="O446" s="354">
        <v>4.7017324702527414</v>
      </c>
      <c r="P446" s="143"/>
      <c r="Q446" s="143"/>
      <c r="R446" s="143">
        <v>4</v>
      </c>
    </row>
    <row r="447" spans="1:18">
      <c r="A447" s="139">
        <v>15</v>
      </c>
      <c r="B447" s="138" t="s">
        <v>743</v>
      </c>
      <c r="C447" s="140" t="s">
        <v>744</v>
      </c>
      <c r="D447" s="141">
        <v>120.24</v>
      </c>
      <c r="E447" s="141">
        <v>120.24</v>
      </c>
      <c r="F447" s="141"/>
      <c r="G447" s="141"/>
      <c r="H447" s="142">
        <v>1382.84</v>
      </c>
      <c r="I447" s="142">
        <v>1382.84</v>
      </c>
      <c r="J447" s="142"/>
      <c r="K447" s="142"/>
      <c r="L447" s="354">
        <v>11.500665335994677</v>
      </c>
      <c r="M447" s="354">
        <v>11.500665335994677</v>
      </c>
      <c r="N447" s="354" t="s">
        <v>138</v>
      </c>
      <c r="O447" s="354" t="s">
        <v>138</v>
      </c>
      <c r="P447" s="143"/>
      <c r="Q447" s="143"/>
      <c r="R447" s="143">
        <v>4</v>
      </c>
    </row>
    <row r="448" spans="1:18" ht="24">
      <c r="A448" s="139">
        <v>16</v>
      </c>
      <c r="B448" s="138" t="s">
        <v>745</v>
      </c>
      <c r="C448" s="140" t="s">
        <v>746</v>
      </c>
      <c r="D448" s="141">
        <v>604.27</v>
      </c>
      <c r="E448" s="141">
        <v>604.27</v>
      </c>
      <c r="F448" s="141"/>
      <c r="G448" s="141"/>
      <c r="H448" s="142">
        <v>6949.37</v>
      </c>
      <c r="I448" s="142">
        <v>6949.37</v>
      </c>
      <c r="J448" s="142"/>
      <c r="K448" s="142"/>
      <c r="L448" s="354">
        <v>11.500438545683222</v>
      </c>
      <c r="M448" s="354">
        <v>11.500438545683222</v>
      </c>
      <c r="N448" s="354" t="s">
        <v>138</v>
      </c>
      <c r="O448" s="354" t="s">
        <v>138</v>
      </c>
      <c r="P448" s="143"/>
      <c r="Q448" s="143"/>
      <c r="R448" s="143">
        <v>4</v>
      </c>
    </row>
    <row r="449" spans="1:18" ht="36">
      <c r="A449" s="139">
        <v>17</v>
      </c>
      <c r="B449" s="138" t="s">
        <v>747</v>
      </c>
      <c r="C449" s="140" t="s">
        <v>748</v>
      </c>
      <c r="D449" s="141">
        <v>3122.18</v>
      </c>
      <c r="E449" s="141">
        <v>1273.75</v>
      </c>
      <c r="F449" s="141">
        <v>77.11</v>
      </c>
      <c r="G449" s="141">
        <v>1771.32</v>
      </c>
      <c r="H449" s="142">
        <v>23833.06</v>
      </c>
      <c r="I449" s="142">
        <v>14648.75</v>
      </c>
      <c r="J449" s="142">
        <v>455.99</v>
      </c>
      <c r="K449" s="142">
        <v>8728.32</v>
      </c>
      <c r="L449" s="354">
        <v>7.6334676411994193</v>
      </c>
      <c r="M449" s="354">
        <v>11.500490677134446</v>
      </c>
      <c r="N449" s="354">
        <v>5.9135001945272991</v>
      </c>
      <c r="O449" s="354">
        <v>4.9275794322877857</v>
      </c>
      <c r="P449" s="143"/>
      <c r="Q449" s="143"/>
      <c r="R449" s="143">
        <v>4</v>
      </c>
    </row>
    <row r="450" spans="1:18" ht="36">
      <c r="A450" s="139">
        <v>18</v>
      </c>
      <c r="B450" s="138" t="s">
        <v>749</v>
      </c>
      <c r="C450" s="140" t="s">
        <v>750</v>
      </c>
      <c r="D450" s="141">
        <v>5809.34</v>
      </c>
      <c r="E450" s="141">
        <v>1487.74</v>
      </c>
      <c r="F450" s="141">
        <v>176.66</v>
      </c>
      <c r="G450" s="141">
        <v>4144.9399999999996</v>
      </c>
      <c r="H450" s="142">
        <v>38994.61</v>
      </c>
      <c r="I450" s="142">
        <v>17109.740000000002</v>
      </c>
      <c r="J450" s="142">
        <v>1026.33</v>
      </c>
      <c r="K450" s="142">
        <v>20858.54</v>
      </c>
      <c r="L450" s="354">
        <v>6.7123993431267577</v>
      </c>
      <c r="M450" s="354">
        <v>11.500490677134447</v>
      </c>
      <c r="N450" s="354">
        <v>5.8096343258236161</v>
      </c>
      <c r="O450" s="354">
        <v>5.0322899728343478</v>
      </c>
      <c r="P450" s="143"/>
      <c r="Q450" s="143"/>
      <c r="R450" s="143">
        <v>4</v>
      </c>
    </row>
    <row r="451" spans="1:18" ht="36">
      <c r="A451" s="139">
        <v>19</v>
      </c>
      <c r="B451" s="138" t="s">
        <v>751</v>
      </c>
      <c r="C451" s="140" t="s">
        <v>752</v>
      </c>
      <c r="D451" s="141">
        <v>123.3</v>
      </c>
      <c r="E451" s="141">
        <v>123.3</v>
      </c>
      <c r="F451" s="141"/>
      <c r="G451" s="141"/>
      <c r="H451" s="142">
        <v>1418</v>
      </c>
      <c r="I451" s="142">
        <v>1418</v>
      </c>
      <c r="J451" s="142"/>
      <c r="K451" s="142"/>
      <c r="L451" s="354">
        <v>11.500405515004056</v>
      </c>
      <c r="M451" s="354">
        <v>11.500405515004056</v>
      </c>
      <c r="N451" s="354" t="s">
        <v>138</v>
      </c>
      <c r="O451" s="354" t="s">
        <v>138</v>
      </c>
      <c r="P451" s="143"/>
      <c r="Q451" s="143"/>
      <c r="R451" s="143">
        <v>4</v>
      </c>
    </row>
    <row r="452" spans="1:18" ht="36">
      <c r="A452" s="139">
        <v>20</v>
      </c>
      <c r="B452" s="138" t="s">
        <v>753</v>
      </c>
      <c r="C452" s="140" t="s">
        <v>754</v>
      </c>
      <c r="D452" s="141">
        <v>621.59</v>
      </c>
      <c r="E452" s="141">
        <v>621.59</v>
      </c>
      <c r="F452" s="141"/>
      <c r="G452" s="141"/>
      <c r="H452" s="142">
        <v>7148.59</v>
      </c>
      <c r="I452" s="142">
        <v>7148.59</v>
      </c>
      <c r="J452" s="142"/>
      <c r="K452" s="142"/>
      <c r="L452" s="354">
        <v>11.500490677134446</v>
      </c>
      <c r="M452" s="354">
        <v>11.500490677134446</v>
      </c>
      <c r="N452" s="354" t="s">
        <v>138</v>
      </c>
      <c r="O452" s="354" t="s">
        <v>138</v>
      </c>
      <c r="P452" s="143"/>
      <c r="Q452" s="143"/>
      <c r="R452" s="143">
        <v>4</v>
      </c>
    </row>
    <row r="453" spans="1:18" ht="36">
      <c r="A453" s="139">
        <v>21</v>
      </c>
      <c r="B453" s="138" t="s">
        <v>755</v>
      </c>
      <c r="C453" s="140" t="s">
        <v>756</v>
      </c>
      <c r="D453" s="141">
        <v>140.62</v>
      </c>
      <c r="E453" s="141">
        <v>140.62</v>
      </c>
      <c r="F453" s="141"/>
      <c r="G453" s="141"/>
      <c r="H453" s="142">
        <v>1617.22</v>
      </c>
      <c r="I453" s="142">
        <v>1617.22</v>
      </c>
      <c r="J453" s="142"/>
      <c r="K453" s="142"/>
      <c r="L453" s="354">
        <v>11.500640022756365</v>
      </c>
      <c r="M453" s="354">
        <v>11.500640022756365</v>
      </c>
      <c r="N453" s="354" t="s">
        <v>138</v>
      </c>
      <c r="O453" s="354" t="s">
        <v>138</v>
      </c>
      <c r="P453" s="143"/>
      <c r="Q453" s="143"/>
      <c r="R453" s="143">
        <v>4</v>
      </c>
    </row>
    <row r="454" spans="1:18" ht="36">
      <c r="A454" s="139">
        <v>22</v>
      </c>
      <c r="B454" s="138" t="s">
        <v>757</v>
      </c>
      <c r="C454" s="140" t="s">
        <v>758</v>
      </c>
      <c r="D454" s="141">
        <v>703.11</v>
      </c>
      <c r="E454" s="141">
        <v>703.11</v>
      </c>
      <c r="F454" s="141"/>
      <c r="G454" s="141"/>
      <c r="H454" s="142">
        <v>8086.11</v>
      </c>
      <c r="I454" s="142">
        <v>8086.11</v>
      </c>
      <c r="J454" s="142"/>
      <c r="K454" s="142"/>
      <c r="L454" s="354">
        <v>11.500490677134446</v>
      </c>
      <c r="M454" s="354">
        <v>11.500490677134446</v>
      </c>
      <c r="N454" s="354" t="s">
        <v>138</v>
      </c>
      <c r="O454" s="354" t="s">
        <v>138</v>
      </c>
      <c r="P454" s="143"/>
      <c r="Q454" s="143"/>
      <c r="R454" s="143">
        <v>4</v>
      </c>
    </row>
    <row r="455" spans="1:18" ht="36">
      <c r="A455" s="144">
        <v>23</v>
      </c>
      <c r="B455" s="145" t="s">
        <v>759</v>
      </c>
      <c r="C455" s="146" t="s">
        <v>760</v>
      </c>
      <c r="D455" s="147">
        <v>157.66</v>
      </c>
      <c r="E455" s="147">
        <v>85.6</v>
      </c>
      <c r="F455" s="147"/>
      <c r="G455" s="147">
        <v>72.06</v>
      </c>
      <c r="H455" s="148">
        <v>1273.5999999999999</v>
      </c>
      <c r="I455" s="148">
        <v>984.4</v>
      </c>
      <c r="J455" s="148"/>
      <c r="K455" s="148">
        <v>289.2</v>
      </c>
      <c r="L455" s="355">
        <v>8.0781428390206766</v>
      </c>
      <c r="M455" s="355">
        <v>11.5</v>
      </c>
      <c r="N455" s="355" t="s">
        <v>138</v>
      </c>
      <c r="O455" s="355">
        <v>4.0133222314737713</v>
      </c>
      <c r="P455" s="149"/>
      <c r="Q455" s="149"/>
      <c r="R455" s="149">
        <v>4</v>
      </c>
    </row>
    <row r="456" spans="1:18" ht="12.75">
      <c r="A456" s="360" t="s">
        <v>761</v>
      </c>
      <c r="B456" s="361"/>
      <c r="C456" s="361"/>
      <c r="D456" s="361"/>
      <c r="E456" s="361"/>
      <c r="F456" s="361"/>
      <c r="G456" s="361"/>
      <c r="H456" s="361"/>
      <c r="I456" s="361"/>
      <c r="J456" s="361"/>
      <c r="K456" s="361"/>
      <c r="L456" s="361"/>
      <c r="M456" s="361"/>
      <c r="N456" s="361"/>
      <c r="O456" s="361"/>
      <c r="P456" s="361"/>
      <c r="Q456" s="361"/>
      <c r="R456" s="361"/>
    </row>
    <row r="457" spans="1:18" ht="24">
      <c r="A457" s="139">
        <v>24</v>
      </c>
      <c r="B457" s="138" t="s">
        <v>762</v>
      </c>
      <c r="C457" s="140" t="s">
        <v>763</v>
      </c>
      <c r="D457" s="141">
        <v>731.57</v>
      </c>
      <c r="E457" s="141">
        <v>458.55</v>
      </c>
      <c r="F457" s="141">
        <v>14.67</v>
      </c>
      <c r="G457" s="141">
        <v>258.35000000000002</v>
      </c>
      <c r="H457" s="142">
        <v>6666.78</v>
      </c>
      <c r="I457" s="142">
        <v>5273.55</v>
      </c>
      <c r="J457" s="142">
        <v>86.43</v>
      </c>
      <c r="K457" s="142">
        <v>1306.8</v>
      </c>
      <c r="L457" s="354">
        <v>9.112976201867216</v>
      </c>
      <c r="M457" s="354">
        <v>11.500490677134446</v>
      </c>
      <c r="N457" s="354">
        <v>5.8916155419222909</v>
      </c>
      <c r="O457" s="354">
        <v>5.0582543061737946</v>
      </c>
      <c r="P457" s="143"/>
      <c r="Q457" s="143"/>
      <c r="R457" s="143">
        <v>5</v>
      </c>
    </row>
    <row r="458" spans="1:18">
      <c r="A458" s="144">
        <v>25</v>
      </c>
      <c r="B458" s="145" t="s">
        <v>764</v>
      </c>
      <c r="C458" s="146" t="s">
        <v>765</v>
      </c>
      <c r="D458" s="147">
        <v>1814.51</v>
      </c>
      <c r="E458" s="147">
        <v>597.13</v>
      </c>
      <c r="F458" s="147">
        <v>50.8</v>
      </c>
      <c r="G458" s="147">
        <v>1166.58</v>
      </c>
      <c r="H458" s="148">
        <v>13088.31</v>
      </c>
      <c r="I458" s="148">
        <v>6867.33</v>
      </c>
      <c r="J458" s="148">
        <v>299.74</v>
      </c>
      <c r="K458" s="148">
        <v>5921.24</v>
      </c>
      <c r="L458" s="355">
        <v>7.2131374310419893</v>
      </c>
      <c r="M458" s="355">
        <v>11.500561016863999</v>
      </c>
      <c r="N458" s="355">
        <v>5.9003937007874017</v>
      </c>
      <c r="O458" s="355">
        <v>5.0757256253321676</v>
      </c>
      <c r="P458" s="149"/>
      <c r="Q458" s="149"/>
      <c r="R458" s="149">
        <v>5</v>
      </c>
    </row>
    <row r="459" spans="1:18" ht="12.75">
      <c r="A459" s="360" t="s">
        <v>766</v>
      </c>
      <c r="B459" s="361"/>
      <c r="C459" s="361"/>
      <c r="D459" s="361"/>
      <c r="E459" s="361"/>
      <c r="F459" s="361"/>
      <c r="G459" s="361"/>
      <c r="H459" s="361"/>
      <c r="I459" s="361"/>
      <c r="J459" s="361"/>
      <c r="K459" s="361"/>
      <c r="L459" s="361"/>
      <c r="M459" s="361"/>
      <c r="N459" s="361"/>
      <c r="O459" s="361"/>
      <c r="P459" s="361"/>
      <c r="Q459" s="361"/>
      <c r="R459" s="361"/>
    </row>
    <row r="460" spans="1:18" ht="36">
      <c r="A460" s="139">
        <v>26</v>
      </c>
      <c r="B460" s="138" t="s">
        <v>767</v>
      </c>
      <c r="C460" s="140" t="s">
        <v>768</v>
      </c>
      <c r="D460" s="141">
        <v>207.9</v>
      </c>
      <c r="E460" s="141">
        <v>148.77000000000001</v>
      </c>
      <c r="F460" s="141">
        <v>59.13</v>
      </c>
      <c r="G460" s="141"/>
      <c r="H460" s="142">
        <v>2027.35</v>
      </c>
      <c r="I460" s="142">
        <v>1710.97</v>
      </c>
      <c r="J460" s="142">
        <v>316.38</v>
      </c>
      <c r="K460" s="142"/>
      <c r="L460" s="354">
        <v>9.7515632515632511</v>
      </c>
      <c r="M460" s="354">
        <v>11.50077300531021</v>
      </c>
      <c r="N460" s="354">
        <v>5.3505834601725013</v>
      </c>
      <c r="O460" s="354" t="s">
        <v>138</v>
      </c>
      <c r="P460" s="143"/>
      <c r="Q460" s="143"/>
      <c r="R460" s="143">
        <v>6</v>
      </c>
    </row>
    <row r="461" spans="1:18" ht="36">
      <c r="A461" s="139">
        <v>27</v>
      </c>
      <c r="B461" s="138" t="s">
        <v>769</v>
      </c>
      <c r="C461" s="140" t="s">
        <v>770</v>
      </c>
      <c r="D461" s="141">
        <v>138.13</v>
      </c>
      <c r="E461" s="141">
        <v>98.84</v>
      </c>
      <c r="F461" s="141">
        <v>39.29</v>
      </c>
      <c r="G461" s="141"/>
      <c r="H461" s="142">
        <v>1346.94</v>
      </c>
      <c r="I461" s="142">
        <v>1136.74</v>
      </c>
      <c r="J461" s="142">
        <v>210.2</v>
      </c>
      <c r="K461" s="142"/>
      <c r="L461" s="354">
        <v>9.7512488235719985</v>
      </c>
      <c r="M461" s="354">
        <v>11.500809388911371</v>
      </c>
      <c r="N461" s="354">
        <v>5.3499618223466525</v>
      </c>
      <c r="O461" s="354" t="s">
        <v>138</v>
      </c>
      <c r="P461" s="143"/>
      <c r="Q461" s="143"/>
      <c r="R461" s="143">
        <v>6</v>
      </c>
    </row>
    <row r="462" spans="1:18" ht="24">
      <c r="A462" s="139">
        <v>28</v>
      </c>
      <c r="B462" s="138" t="s">
        <v>771</v>
      </c>
      <c r="C462" s="140" t="s">
        <v>772</v>
      </c>
      <c r="D462" s="141">
        <v>681.69</v>
      </c>
      <c r="E462" s="141">
        <v>614.46</v>
      </c>
      <c r="F462" s="141">
        <v>67.23</v>
      </c>
      <c r="G462" s="141"/>
      <c r="H462" s="142">
        <v>7465.75</v>
      </c>
      <c r="I462" s="142">
        <v>7066.56</v>
      </c>
      <c r="J462" s="142">
        <v>399.19</v>
      </c>
      <c r="K462" s="142"/>
      <c r="L462" s="354">
        <v>10.951825609881324</v>
      </c>
      <c r="M462" s="354">
        <v>11.500439410213847</v>
      </c>
      <c r="N462" s="354">
        <v>5.9376766324557488</v>
      </c>
      <c r="O462" s="354" t="s">
        <v>138</v>
      </c>
      <c r="P462" s="143"/>
      <c r="Q462" s="143"/>
      <c r="R462" s="143">
        <v>6</v>
      </c>
    </row>
    <row r="463" spans="1:18" ht="36">
      <c r="A463" s="139">
        <v>29</v>
      </c>
      <c r="B463" s="138" t="s">
        <v>773</v>
      </c>
      <c r="C463" s="140" t="s">
        <v>774</v>
      </c>
      <c r="D463" s="141">
        <v>452.68</v>
      </c>
      <c r="E463" s="141">
        <v>409.64</v>
      </c>
      <c r="F463" s="141">
        <v>43.04</v>
      </c>
      <c r="G463" s="141"/>
      <c r="H463" s="142">
        <v>4966.57</v>
      </c>
      <c r="I463" s="142">
        <v>4711.04</v>
      </c>
      <c r="J463" s="142">
        <v>255.53</v>
      </c>
      <c r="K463" s="142"/>
      <c r="L463" s="354">
        <v>10.97148095785102</v>
      </c>
      <c r="M463" s="354">
        <v>11.500439410213847</v>
      </c>
      <c r="N463" s="354">
        <v>5.9370353159851303</v>
      </c>
      <c r="O463" s="354" t="s">
        <v>138</v>
      </c>
      <c r="P463" s="143"/>
      <c r="Q463" s="143"/>
      <c r="R463" s="143">
        <v>6</v>
      </c>
    </row>
    <row r="464" spans="1:18" ht="24">
      <c r="A464" s="139">
        <v>30</v>
      </c>
      <c r="B464" s="138" t="s">
        <v>775</v>
      </c>
      <c r="C464" s="140" t="s">
        <v>776</v>
      </c>
      <c r="D464" s="141">
        <v>1833.67</v>
      </c>
      <c r="E464" s="141">
        <v>486.06</v>
      </c>
      <c r="F464" s="141">
        <v>58.33</v>
      </c>
      <c r="G464" s="141">
        <v>1289.28</v>
      </c>
      <c r="H464" s="142">
        <v>9525.51</v>
      </c>
      <c r="I464" s="142">
        <v>5589.96</v>
      </c>
      <c r="J464" s="142">
        <v>339.94</v>
      </c>
      <c r="K464" s="142">
        <v>3595.61</v>
      </c>
      <c r="L464" s="354">
        <v>5.1947787769882261</v>
      </c>
      <c r="M464" s="354">
        <v>11.500555486976916</v>
      </c>
      <c r="N464" s="354">
        <v>5.8278758786216356</v>
      </c>
      <c r="O464" s="354">
        <v>2.7888511417225121</v>
      </c>
      <c r="P464" s="143"/>
      <c r="Q464" s="143"/>
      <c r="R464" s="143">
        <v>6</v>
      </c>
    </row>
    <row r="465" spans="1:18" ht="24">
      <c r="A465" s="144">
        <v>31</v>
      </c>
      <c r="B465" s="145" t="s">
        <v>777</v>
      </c>
      <c r="C465" s="146" t="s">
        <v>778</v>
      </c>
      <c r="D465" s="147">
        <v>2173.77</v>
      </c>
      <c r="E465" s="147">
        <v>370.92</v>
      </c>
      <c r="F465" s="147">
        <v>53.69</v>
      </c>
      <c r="G465" s="147">
        <v>1749.16</v>
      </c>
      <c r="H465" s="148">
        <v>9446.33</v>
      </c>
      <c r="I465" s="148">
        <v>4265.72</v>
      </c>
      <c r="J465" s="148">
        <v>302.48</v>
      </c>
      <c r="K465" s="148">
        <v>4878.13</v>
      </c>
      <c r="L465" s="355">
        <v>4.3455977403313142</v>
      </c>
      <c r="M465" s="355">
        <v>11.50037743987922</v>
      </c>
      <c r="N465" s="355">
        <v>5.6338238033153294</v>
      </c>
      <c r="O465" s="355">
        <v>2.7888415010633674</v>
      </c>
      <c r="P465" s="149"/>
      <c r="Q465" s="149"/>
      <c r="R465" s="149">
        <v>6</v>
      </c>
    </row>
    <row r="466" spans="1:18" ht="12.75">
      <c r="A466" s="360" t="s">
        <v>779</v>
      </c>
      <c r="B466" s="361"/>
      <c r="C466" s="361"/>
      <c r="D466" s="361"/>
      <c r="E466" s="361"/>
      <c r="F466" s="361"/>
      <c r="G466" s="361"/>
      <c r="H466" s="361"/>
      <c r="I466" s="361"/>
      <c r="J466" s="361"/>
      <c r="K466" s="361"/>
      <c r="L466" s="361"/>
      <c r="M466" s="361"/>
      <c r="N466" s="361"/>
      <c r="O466" s="361"/>
      <c r="P466" s="361"/>
      <c r="Q466" s="361"/>
      <c r="R466" s="361"/>
    </row>
    <row r="467" spans="1:18" ht="36">
      <c r="A467" s="139">
        <v>32</v>
      </c>
      <c r="B467" s="138" t="s">
        <v>780</v>
      </c>
      <c r="C467" s="140" t="s">
        <v>781</v>
      </c>
      <c r="D467" s="141">
        <v>1784.68</v>
      </c>
      <c r="E467" s="141">
        <v>361.1</v>
      </c>
      <c r="F467" s="141">
        <v>5.98</v>
      </c>
      <c r="G467" s="141">
        <v>1417.6</v>
      </c>
      <c r="H467" s="142">
        <v>9880.69</v>
      </c>
      <c r="I467" s="142">
        <v>4152.6099999999997</v>
      </c>
      <c r="J467" s="142">
        <v>32.409999999999997</v>
      </c>
      <c r="K467" s="142">
        <v>5695.67</v>
      </c>
      <c r="L467" s="354">
        <v>5.5363930788712823</v>
      </c>
      <c r="M467" s="354">
        <v>11.499889227360841</v>
      </c>
      <c r="N467" s="354">
        <v>5.4197324414715711</v>
      </c>
      <c r="O467" s="354">
        <v>4.0178259029345371</v>
      </c>
      <c r="P467" s="143"/>
      <c r="Q467" s="143"/>
      <c r="R467" s="143">
        <v>7</v>
      </c>
    </row>
    <row r="468" spans="1:18" ht="36">
      <c r="A468" s="139">
        <v>33</v>
      </c>
      <c r="B468" s="138" t="s">
        <v>782</v>
      </c>
      <c r="C468" s="140" t="s">
        <v>783</v>
      </c>
      <c r="D468" s="141">
        <v>10730.25</v>
      </c>
      <c r="E468" s="141">
        <v>1181.23</v>
      </c>
      <c r="F468" s="141">
        <v>25.74</v>
      </c>
      <c r="G468" s="141">
        <v>9523.2800000000007</v>
      </c>
      <c r="H468" s="142">
        <v>52073.24</v>
      </c>
      <c r="I468" s="142">
        <v>13584.11</v>
      </c>
      <c r="J468" s="142">
        <v>141.58000000000001</v>
      </c>
      <c r="K468" s="142">
        <v>38347.550000000003</v>
      </c>
      <c r="L468" s="354">
        <v>4.8529381887654059</v>
      </c>
      <c r="M468" s="354">
        <v>11.499970369868697</v>
      </c>
      <c r="N468" s="354">
        <v>5.5003885003885014</v>
      </c>
      <c r="O468" s="354">
        <v>4.0267166354449309</v>
      </c>
      <c r="P468" s="143"/>
      <c r="Q468" s="143"/>
      <c r="R468" s="143">
        <v>7</v>
      </c>
    </row>
    <row r="469" spans="1:18" ht="36">
      <c r="A469" s="139">
        <v>34</v>
      </c>
      <c r="B469" s="138" t="s">
        <v>784</v>
      </c>
      <c r="C469" s="140" t="s">
        <v>785</v>
      </c>
      <c r="D469" s="141">
        <v>21019.4</v>
      </c>
      <c r="E469" s="141">
        <v>1818.28</v>
      </c>
      <c r="F469" s="141">
        <v>52.58</v>
      </c>
      <c r="G469" s="141">
        <v>19148.54</v>
      </c>
      <c r="H469" s="142">
        <v>98323.72</v>
      </c>
      <c r="I469" s="142">
        <v>20910.23</v>
      </c>
      <c r="J469" s="142">
        <v>290.32</v>
      </c>
      <c r="K469" s="142">
        <v>77123.17</v>
      </c>
      <c r="L469" s="354">
        <v>4.6777605450203144</v>
      </c>
      <c r="M469" s="354">
        <v>11.500005499703017</v>
      </c>
      <c r="N469" s="354">
        <v>5.521491061240015</v>
      </c>
      <c r="O469" s="354">
        <v>4.027626649342456</v>
      </c>
      <c r="P469" s="143"/>
      <c r="Q469" s="143"/>
      <c r="R469" s="143">
        <v>7</v>
      </c>
    </row>
    <row r="470" spans="1:18" ht="36">
      <c r="A470" s="139">
        <v>35</v>
      </c>
      <c r="B470" s="138" t="s">
        <v>786</v>
      </c>
      <c r="C470" s="140" t="s">
        <v>787</v>
      </c>
      <c r="D470" s="141">
        <v>1941.73</v>
      </c>
      <c r="E470" s="141">
        <v>362.85</v>
      </c>
      <c r="F470" s="141">
        <v>11.22</v>
      </c>
      <c r="G470" s="141">
        <v>1567.66</v>
      </c>
      <c r="H470" s="142">
        <v>11210.22</v>
      </c>
      <c r="I470" s="142">
        <v>4172.79</v>
      </c>
      <c r="J470" s="142">
        <v>60.05</v>
      </c>
      <c r="K470" s="142">
        <v>6977.38</v>
      </c>
      <c r="L470" s="354">
        <v>5.7733155485057139</v>
      </c>
      <c r="M470" s="354">
        <v>11.500041339396445</v>
      </c>
      <c r="N470" s="354">
        <v>5.3520499108734398</v>
      </c>
      <c r="O470" s="354">
        <v>4.4508247961930518</v>
      </c>
      <c r="P470" s="143"/>
      <c r="Q470" s="143"/>
      <c r="R470" s="143">
        <v>7</v>
      </c>
    </row>
    <row r="471" spans="1:18" ht="36">
      <c r="A471" s="139">
        <v>36</v>
      </c>
      <c r="B471" s="138" t="s">
        <v>788</v>
      </c>
      <c r="C471" s="140" t="s">
        <v>789</v>
      </c>
      <c r="D471" s="141">
        <v>12049.67</v>
      </c>
      <c r="E471" s="141">
        <v>1130.97</v>
      </c>
      <c r="F471" s="141">
        <v>49.65</v>
      </c>
      <c r="G471" s="141">
        <v>10869.05</v>
      </c>
      <c r="H471" s="142">
        <v>63165.27</v>
      </c>
      <c r="I471" s="142">
        <v>13006.14</v>
      </c>
      <c r="J471" s="142">
        <v>271.22000000000003</v>
      </c>
      <c r="K471" s="142">
        <v>49887.91</v>
      </c>
      <c r="L471" s="354">
        <v>5.2420746792235802</v>
      </c>
      <c r="M471" s="354">
        <v>11.499986737048728</v>
      </c>
      <c r="N471" s="354">
        <v>5.4626384692849959</v>
      </c>
      <c r="O471" s="354">
        <v>4.5899052815103438</v>
      </c>
      <c r="P471" s="143"/>
      <c r="Q471" s="143"/>
      <c r="R471" s="143">
        <v>7</v>
      </c>
    </row>
    <row r="472" spans="1:18" ht="36">
      <c r="A472" s="144">
        <v>37</v>
      </c>
      <c r="B472" s="145" t="s">
        <v>790</v>
      </c>
      <c r="C472" s="146" t="s">
        <v>791</v>
      </c>
      <c r="D472" s="147">
        <v>23758.32</v>
      </c>
      <c r="E472" s="147">
        <v>1828.6</v>
      </c>
      <c r="F472" s="147">
        <v>99.3</v>
      </c>
      <c r="G472" s="147">
        <v>21830.42</v>
      </c>
      <c r="H472" s="148">
        <v>121716.85</v>
      </c>
      <c r="I472" s="148">
        <v>21028.91</v>
      </c>
      <c r="J472" s="148">
        <v>542.46</v>
      </c>
      <c r="K472" s="148">
        <v>100145.48</v>
      </c>
      <c r="L472" s="355">
        <v>5.1231252883200495</v>
      </c>
      <c r="M472" s="355">
        <v>11.500005468664552</v>
      </c>
      <c r="N472" s="355">
        <v>5.4628398791540791</v>
      </c>
      <c r="O472" s="355">
        <v>4.5874280018432998</v>
      </c>
      <c r="P472" s="149"/>
      <c r="Q472" s="149"/>
      <c r="R472" s="149">
        <v>7</v>
      </c>
    </row>
    <row r="473" spans="1:18" ht="12.75">
      <c r="A473" s="360" t="s">
        <v>792</v>
      </c>
      <c r="B473" s="361"/>
      <c r="C473" s="361"/>
      <c r="D473" s="361"/>
      <c r="E473" s="361"/>
      <c r="F473" s="361"/>
      <c r="G473" s="361"/>
      <c r="H473" s="361"/>
      <c r="I473" s="361"/>
      <c r="J473" s="361"/>
      <c r="K473" s="361"/>
      <c r="L473" s="361"/>
      <c r="M473" s="361"/>
      <c r="N473" s="361"/>
      <c r="O473" s="361"/>
      <c r="P473" s="361"/>
      <c r="Q473" s="361"/>
      <c r="R473" s="361"/>
    </row>
    <row r="474" spans="1:18" ht="36">
      <c r="A474" s="139">
        <v>38</v>
      </c>
      <c r="B474" s="138" t="s">
        <v>793</v>
      </c>
      <c r="C474" s="140" t="s">
        <v>794</v>
      </c>
      <c r="D474" s="141">
        <v>1427.87</v>
      </c>
      <c r="E474" s="141">
        <v>411.71</v>
      </c>
      <c r="F474" s="141">
        <v>13.05</v>
      </c>
      <c r="G474" s="141">
        <v>1003.11</v>
      </c>
      <c r="H474" s="142">
        <v>8830.44</v>
      </c>
      <c r="I474" s="142">
        <v>4734.66</v>
      </c>
      <c r="J474" s="142">
        <v>71.989999999999995</v>
      </c>
      <c r="K474" s="142">
        <v>4023.79</v>
      </c>
      <c r="L474" s="354">
        <v>6.1843445131559607</v>
      </c>
      <c r="M474" s="354">
        <v>11.499987855529378</v>
      </c>
      <c r="N474" s="354">
        <v>5.5164750957854398</v>
      </c>
      <c r="O474" s="354">
        <v>4.011314810937983</v>
      </c>
      <c r="P474" s="143"/>
      <c r="Q474" s="143"/>
      <c r="R474" s="143">
        <v>8</v>
      </c>
    </row>
    <row r="475" spans="1:18" ht="36">
      <c r="A475" s="139">
        <v>39</v>
      </c>
      <c r="B475" s="138" t="s">
        <v>795</v>
      </c>
      <c r="C475" s="140" t="s">
        <v>796</v>
      </c>
      <c r="D475" s="141">
        <v>2849.08</v>
      </c>
      <c r="E475" s="141">
        <v>431.42</v>
      </c>
      <c r="F475" s="141">
        <v>38.43</v>
      </c>
      <c r="G475" s="141">
        <v>2379.23</v>
      </c>
      <c r="H475" s="142">
        <v>14683.67</v>
      </c>
      <c r="I475" s="142">
        <v>4961.28</v>
      </c>
      <c r="J475" s="142">
        <v>211.18</v>
      </c>
      <c r="K475" s="142">
        <v>9511.2099999999991</v>
      </c>
      <c r="L475" s="354">
        <v>5.1538286043213954</v>
      </c>
      <c r="M475" s="354">
        <v>11.499884103657688</v>
      </c>
      <c r="N475" s="354">
        <v>5.4951860525631018</v>
      </c>
      <c r="O475" s="354">
        <v>3.9976000638862148</v>
      </c>
      <c r="P475" s="143"/>
      <c r="Q475" s="143"/>
      <c r="R475" s="143">
        <v>8</v>
      </c>
    </row>
    <row r="476" spans="1:18" ht="36">
      <c r="A476" s="144">
        <v>40</v>
      </c>
      <c r="B476" s="145" t="s">
        <v>797</v>
      </c>
      <c r="C476" s="146" t="s">
        <v>798</v>
      </c>
      <c r="D476" s="147">
        <v>6372.16</v>
      </c>
      <c r="E476" s="147">
        <v>599.6</v>
      </c>
      <c r="F476" s="147">
        <v>90.64</v>
      </c>
      <c r="G476" s="147">
        <v>5681.92</v>
      </c>
      <c r="H476" s="148">
        <v>30075.5</v>
      </c>
      <c r="I476" s="148">
        <v>6895.36</v>
      </c>
      <c r="J476" s="148">
        <v>499.11</v>
      </c>
      <c r="K476" s="148">
        <v>22681.03</v>
      </c>
      <c r="L476" s="355">
        <v>4.7198281273539902</v>
      </c>
      <c r="M476" s="355">
        <v>11.499933288859239</v>
      </c>
      <c r="N476" s="355">
        <v>5.5065092674315981</v>
      </c>
      <c r="O476" s="355">
        <v>3.991789747127731</v>
      </c>
      <c r="P476" s="149"/>
      <c r="Q476" s="149"/>
      <c r="R476" s="149">
        <v>8</v>
      </c>
    </row>
    <row r="477" spans="1:18" ht="12.75">
      <c r="A477" s="360" t="s">
        <v>799</v>
      </c>
      <c r="B477" s="361"/>
      <c r="C477" s="361"/>
      <c r="D477" s="361"/>
      <c r="E477" s="361"/>
      <c r="F477" s="361"/>
      <c r="G477" s="361"/>
      <c r="H477" s="361"/>
      <c r="I477" s="361"/>
      <c r="J477" s="361"/>
      <c r="K477" s="361"/>
      <c r="L477" s="361"/>
      <c r="M477" s="361"/>
      <c r="N477" s="361"/>
      <c r="O477" s="361"/>
      <c r="P477" s="361"/>
      <c r="Q477" s="361"/>
      <c r="R477" s="361"/>
    </row>
    <row r="478" spans="1:18" ht="36">
      <c r="A478" s="139">
        <v>41</v>
      </c>
      <c r="B478" s="138" t="s">
        <v>800</v>
      </c>
      <c r="C478" s="140" t="s">
        <v>801</v>
      </c>
      <c r="D478" s="141">
        <v>680.69</v>
      </c>
      <c r="E478" s="141">
        <v>47.82</v>
      </c>
      <c r="F478" s="141">
        <v>14.15</v>
      </c>
      <c r="G478" s="141">
        <v>618.72</v>
      </c>
      <c r="H478" s="142">
        <v>3146.87</v>
      </c>
      <c r="I478" s="142">
        <v>549.95000000000005</v>
      </c>
      <c r="J478" s="142">
        <v>79.150000000000006</v>
      </c>
      <c r="K478" s="142">
        <v>2517.77</v>
      </c>
      <c r="L478" s="354">
        <v>4.623058954884014</v>
      </c>
      <c r="M478" s="354">
        <v>11.500418235048098</v>
      </c>
      <c r="N478" s="354">
        <v>5.5936395759717321</v>
      </c>
      <c r="O478" s="354">
        <v>4.0693205327126973</v>
      </c>
      <c r="P478" s="143"/>
      <c r="Q478" s="143"/>
      <c r="R478" s="143">
        <v>9</v>
      </c>
    </row>
    <row r="479" spans="1:18" ht="36">
      <c r="A479" s="144">
        <v>42</v>
      </c>
      <c r="B479" s="145" t="s">
        <v>802</v>
      </c>
      <c r="C479" s="146" t="s">
        <v>803</v>
      </c>
      <c r="D479" s="147">
        <v>1501.88</v>
      </c>
      <c r="E479" s="147">
        <v>95.54</v>
      </c>
      <c r="F479" s="147">
        <v>14.15</v>
      </c>
      <c r="G479" s="147">
        <v>1392.19</v>
      </c>
      <c r="H479" s="148">
        <v>6843.42</v>
      </c>
      <c r="I479" s="148">
        <v>1098.68</v>
      </c>
      <c r="J479" s="148">
        <v>79.150000000000006</v>
      </c>
      <c r="K479" s="148">
        <v>5665.59</v>
      </c>
      <c r="L479" s="355">
        <v>4.5565691000612567</v>
      </c>
      <c r="M479" s="355">
        <v>11.499685995394598</v>
      </c>
      <c r="N479" s="355">
        <v>5.5936395759717321</v>
      </c>
      <c r="O479" s="355">
        <v>4.0695522881215922</v>
      </c>
      <c r="P479" s="149"/>
      <c r="Q479" s="149"/>
      <c r="R479" s="149">
        <v>9</v>
      </c>
    </row>
    <row r="480" spans="1:18" ht="12.75">
      <c r="A480" s="360" t="s">
        <v>804</v>
      </c>
      <c r="B480" s="361"/>
      <c r="C480" s="361"/>
      <c r="D480" s="361"/>
      <c r="E480" s="361"/>
      <c r="F480" s="361"/>
      <c r="G480" s="361"/>
      <c r="H480" s="361"/>
      <c r="I480" s="361"/>
      <c r="J480" s="361"/>
      <c r="K480" s="361"/>
      <c r="L480" s="361"/>
      <c r="M480" s="361"/>
      <c r="N480" s="361"/>
      <c r="O480" s="361"/>
      <c r="P480" s="361"/>
      <c r="Q480" s="361"/>
      <c r="R480" s="361"/>
    </row>
    <row r="481" spans="1:18" ht="24">
      <c r="A481" s="139">
        <v>43</v>
      </c>
      <c r="B481" s="138" t="s">
        <v>805</v>
      </c>
      <c r="C481" s="140" t="s">
        <v>806</v>
      </c>
      <c r="D481" s="141">
        <v>702.48</v>
      </c>
      <c r="E481" s="141">
        <v>415.04</v>
      </c>
      <c r="F481" s="141">
        <v>32.729999999999997</v>
      </c>
      <c r="G481" s="141">
        <v>254.71</v>
      </c>
      <c r="H481" s="142">
        <v>6434.83</v>
      </c>
      <c r="I481" s="142">
        <v>4773.1499999999996</v>
      </c>
      <c r="J481" s="142">
        <v>175.54</v>
      </c>
      <c r="K481" s="142">
        <v>1486.14</v>
      </c>
      <c r="L481" s="354">
        <v>9.1601611433777475</v>
      </c>
      <c r="M481" s="354">
        <v>11.500457787201233</v>
      </c>
      <c r="N481" s="354">
        <v>5.363275282615338</v>
      </c>
      <c r="O481" s="354">
        <v>5.834635467786895</v>
      </c>
      <c r="P481" s="143"/>
      <c r="Q481" s="143"/>
      <c r="R481" s="143">
        <v>10</v>
      </c>
    </row>
    <row r="482" spans="1:18" ht="24">
      <c r="A482" s="139">
        <v>44</v>
      </c>
      <c r="B482" s="138" t="s">
        <v>807</v>
      </c>
      <c r="C482" s="140" t="s">
        <v>808</v>
      </c>
      <c r="D482" s="141">
        <v>1366.9</v>
      </c>
      <c r="E482" s="141">
        <v>706.68</v>
      </c>
      <c r="F482" s="141">
        <v>69.56</v>
      </c>
      <c r="G482" s="141">
        <v>590.66</v>
      </c>
      <c r="H482" s="142">
        <v>11942.38</v>
      </c>
      <c r="I482" s="142">
        <v>8127.13</v>
      </c>
      <c r="J482" s="142">
        <v>373.03</v>
      </c>
      <c r="K482" s="142">
        <v>3442.22</v>
      </c>
      <c r="L482" s="354">
        <v>8.7368351744824047</v>
      </c>
      <c r="M482" s="354">
        <v>11.500438670968473</v>
      </c>
      <c r="N482" s="354">
        <v>5.3627084531339841</v>
      </c>
      <c r="O482" s="354">
        <v>5.8277520062303187</v>
      </c>
      <c r="P482" s="143"/>
      <c r="Q482" s="143"/>
      <c r="R482" s="143">
        <v>10</v>
      </c>
    </row>
    <row r="483" spans="1:18" ht="24">
      <c r="A483" s="139">
        <v>45</v>
      </c>
      <c r="B483" s="138" t="s">
        <v>809</v>
      </c>
      <c r="C483" s="140" t="s">
        <v>810</v>
      </c>
      <c r="D483" s="141">
        <v>2671.95</v>
      </c>
      <c r="E483" s="141">
        <v>1265.9000000000001</v>
      </c>
      <c r="F483" s="141">
        <v>141.16</v>
      </c>
      <c r="G483" s="141">
        <v>1264.8900000000001</v>
      </c>
      <c r="H483" s="142">
        <v>22689.48</v>
      </c>
      <c r="I483" s="142">
        <v>14558.51</v>
      </c>
      <c r="J483" s="142">
        <v>757.02</v>
      </c>
      <c r="K483" s="142">
        <v>7373.95</v>
      </c>
      <c r="L483" s="354">
        <v>8.4917307584348514</v>
      </c>
      <c r="M483" s="354">
        <v>11.500521368196539</v>
      </c>
      <c r="N483" s="354">
        <v>5.3628506659110231</v>
      </c>
      <c r="O483" s="354">
        <v>5.8297164180284442</v>
      </c>
      <c r="P483" s="143"/>
      <c r="Q483" s="143"/>
      <c r="R483" s="143">
        <v>10</v>
      </c>
    </row>
    <row r="484" spans="1:18" ht="24">
      <c r="A484" s="139">
        <v>46</v>
      </c>
      <c r="B484" s="138" t="s">
        <v>811</v>
      </c>
      <c r="C484" s="140" t="s">
        <v>812</v>
      </c>
      <c r="D484" s="141">
        <v>1605.98</v>
      </c>
      <c r="E484" s="141">
        <v>1100.83</v>
      </c>
      <c r="F484" s="141">
        <v>52.17</v>
      </c>
      <c r="G484" s="141">
        <v>452.98</v>
      </c>
      <c r="H484" s="142">
        <v>15504.65</v>
      </c>
      <c r="I484" s="142">
        <v>12660.04</v>
      </c>
      <c r="J484" s="142">
        <v>279.77</v>
      </c>
      <c r="K484" s="142">
        <v>2564.84</v>
      </c>
      <c r="L484" s="354">
        <v>9.6543232169765503</v>
      </c>
      <c r="M484" s="354">
        <v>11.500449660710556</v>
      </c>
      <c r="N484" s="354">
        <v>5.3626605328732984</v>
      </c>
      <c r="O484" s="354">
        <v>5.6621484392246897</v>
      </c>
      <c r="P484" s="143"/>
      <c r="Q484" s="143"/>
      <c r="R484" s="143">
        <v>10</v>
      </c>
    </row>
    <row r="485" spans="1:18" ht="24">
      <c r="A485" s="139">
        <v>47</v>
      </c>
      <c r="B485" s="138" t="s">
        <v>813</v>
      </c>
      <c r="C485" s="140" t="s">
        <v>814</v>
      </c>
      <c r="D485" s="141">
        <v>3052.2</v>
      </c>
      <c r="E485" s="141">
        <v>1879.44</v>
      </c>
      <c r="F485" s="141">
        <v>125.82</v>
      </c>
      <c r="G485" s="141">
        <v>1046.94</v>
      </c>
      <c r="H485" s="142">
        <v>28216.22</v>
      </c>
      <c r="I485" s="142">
        <v>21614.52</v>
      </c>
      <c r="J485" s="142">
        <v>674.75</v>
      </c>
      <c r="K485" s="142">
        <v>5926.95</v>
      </c>
      <c r="L485" s="354">
        <v>9.2445514710700483</v>
      </c>
      <c r="M485" s="354">
        <v>11.500510790448219</v>
      </c>
      <c r="N485" s="354">
        <v>5.3628199014465112</v>
      </c>
      <c r="O485" s="354">
        <v>5.6612126769442375</v>
      </c>
      <c r="P485" s="143"/>
      <c r="Q485" s="143"/>
      <c r="R485" s="143">
        <v>10</v>
      </c>
    </row>
    <row r="486" spans="1:18" ht="24">
      <c r="A486" s="139">
        <v>48</v>
      </c>
      <c r="B486" s="138" t="s">
        <v>815</v>
      </c>
      <c r="C486" s="140" t="s">
        <v>816</v>
      </c>
      <c r="D486" s="141">
        <v>6297.75</v>
      </c>
      <c r="E486" s="141">
        <v>3792.51</v>
      </c>
      <c r="F486" s="141">
        <v>258.79000000000002</v>
      </c>
      <c r="G486" s="141">
        <v>2246.4499999999998</v>
      </c>
      <c r="H486" s="142">
        <v>57721.85</v>
      </c>
      <c r="I486" s="142">
        <v>43615.77</v>
      </c>
      <c r="J486" s="142">
        <v>1387.88</v>
      </c>
      <c r="K486" s="142">
        <v>12718.2</v>
      </c>
      <c r="L486" s="354">
        <v>9.1654717954825138</v>
      </c>
      <c r="M486" s="354">
        <v>11.500502305860762</v>
      </c>
      <c r="N486" s="354">
        <v>5.3629583832451022</v>
      </c>
      <c r="O486" s="354">
        <v>5.6614658683700956</v>
      </c>
      <c r="P486" s="143"/>
      <c r="Q486" s="143"/>
      <c r="R486" s="143">
        <v>10</v>
      </c>
    </row>
    <row r="487" spans="1:18" ht="24">
      <c r="A487" s="139">
        <v>49</v>
      </c>
      <c r="B487" s="138" t="s">
        <v>817</v>
      </c>
      <c r="C487" s="140" t="s">
        <v>818</v>
      </c>
      <c r="D487" s="141">
        <v>786.64</v>
      </c>
      <c r="E487" s="141">
        <v>282.8</v>
      </c>
      <c r="F487" s="141">
        <v>16.37</v>
      </c>
      <c r="G487" s="141">
        <v>487.47</v>
      </c>
      <c r="H487" s="142">
        <v>5901.52</v>
      </c>
      <c r="I487" s="142">
        <v>3252.22</v>
      </c>
      <c r="J487" s="142">
        <v>87.77</v>
      </c>
      <c r="K487" s="142">
        <v>2561.5300000000002</v>
      </c>
      <c r="L487" s="354">
        <v>7.5021865147971125</v>
      </c>
      <c r="M487" s="354">
        <v>11.500070721357849</v>
      </c>
      <c r="N487" s="354">
        <v>5.3616371411117889</v>
      </c>
      <c r="O487" s="354">
        <v>5.25474388167477</v>
      </c>
      <c r="P487" s="143"/>
      <c r="Q487" s="143"/>
      <c r="R487" s="143">
        <v>10</v>
      </c>
    </row>
    <row r="488" spans="1:18" ht="24">
      <c r="A488" s="139">
        <v>50</v>
      </c>
      <c r="B488" s="138" t="s">
        <v>819</v>
      </c>
      <c r="C488" s="140" t="s">
        <v>820</v>
      </c>
      <c r="D488" s="141">
        <v>1676.49</v>
      </c>
      <c r="E488" s="141">
        <v>503.91</v>
      </c>
      <c r="F488" s="141">
        <v>38.869999999999997</v>
      </c>
      <c r="G488" s="141">
        <v>1133.71</v>
      </c>
      <c r="H488" s="142">
        <v>11960.67</v>
      </c>
      <c r="I488" s="142">
        <v>5794.92</v>
      </c>
      <c r="J488" s="142">
        <v>208.45</v>
      </c>
      <c r="K488" s="142">
        <v>5957.3</v>
      </c>
      <c r="L488" s="354">
        <v>7.1343521285543012</v>
      </c>
      <c r="M488" s="354">
        <v>11.499910698338988</v>
      </c>
      <c r="N488" s="354">
        <v>5.362747620272704</v>
      </c>
      <c r="O488" s="354">
        <v>5.2546947632110506</v>
      </c>
      <c r="P488" s="143"/>
      <c r="Q488" s="143"/>
      <c r="R488" s="143">
        <v>10</v>
      </c>
    </row>
    <row r="489" spans="1:18" ht="24">
      <c r="A489" s="139">
        <v>51</v>
      </c>
      <c r="B489" s="138" t="s">
        <v>821</v>
      </c>
      <c r="C489" s="140" t="s">
        <v>822</v>
      </c>
      <c r="D489" s="141">
        <v>3367.28</v>
      </c>
      <c r="E489" s="141">
        <v>890.03</v>
      </c>
      <c r="F489" s="141">
        <v>85.92</v>
      </c>
      <c r="G489" s="141">
        <v>2391.33</v>
      </c>
      <c r="H489" s="142">
        <v>23617.7</v>
      </c>
      <c r="I489" s="142">
        <v>10235.32</v>
      </c>
      <c r="J489" s="142">
        <v>460.8</v>
      </c>
      <c r="K489" s="142">
        <v>12921.58</v>
      </c>
      <c r="L489" s="354">
        <v>7.0138806395666533</v>
      </c>
      <c r="M489" s="354">
        <v>11.499971911059177</v>
      </c>
      <c r="N489" s="354">
        <v>5.3631284916201114</v>
      </c>
      <c r="O489" s="354">
        <v>5.4035118532364832</v>
      </c>
      <c r="P489" s="143"/>
      <c r="Q489" s="143"/>
      <c r="R489" s="143">
        <v>10</v>
      </c>
    </row>
    <row r="490" spans="1:18" ht="24">
      <c r="A490" s="139">
        <v>52</v>
      </c>
      <c r="B490" s="138" t="s">
        <v>823</v>
      </c>
      <c r="C490" s="140" t="s">
        <v>824</v>
      </c>
      <c r="D490" s="141">
        <v>1358.72</v>
      </c>
      <c r="E490" s="141">
        <v>562.42999999999995</v>
      </c>
      <c r="F490" s="141">
        <v>30.41</v>
      </c>
      <c r="G490" s="141">
        <v>765.88</v>
      </c>
      <c r="H490" s="142">
        <v>12472.67</v>
      </c>
      <c r="I490" s="142">
        <v>6467.98</v>
      </c>
      <c r="J490" s="142">
        <v>227.69</v>
      </c>
      <c r="K490" s="142">
        <v>5777</v>
      </c>
      <c r="L490" s="354">
        <v>9.1797206194065009</v>
      </c>
      <c r="M490" s="354">
        <v>11.500062229966396</v>
      </c>
      <c r="N490" s="354">
        <v>7.4873396908911545</v>
      </c>
      <c r="O490" s="354">
        <v>7.5429571212200344</v>
      </c>
      <c r="P490" s="143"/>
      <c r="Q490" s="143"/>
      <c r="R490" s="143">
        <v>10</v>
      </c>
    </row>
    <row r="491" spans="1:18" ht="24">
      <c r="A491" s="139">
        <v>53</v>
      </c>
      <c r="B491" s="138" t="s">
        <v>825</v>
      </c>
      <c r="C491" s="140" t="s">
        <v>826</v>
      </c>
      <c r="D491" s="141">
        <v>3114.04</v>
      </c>
      <c r="E491" s="141">
        <v>1180.73</v>
      </c>
      <c r="F491" s="141">
        <v>79.819999999999993</v>
      </c>
      <c r="G491" s="141">
        <v>1853.49</v>
      </c>
      <c r="H491" s="142">
        <v>27661.87</v>
      </c>
      <c r="I491" s="142">
        <v>13578.37</v>
      </c>
      <c r="J491" s="142">
        <v>585.59</v>
      </c>
      <c r="K491" s="142">
        <v>13497.91</v>
      </c>
      <c r="L491" s="354">
        <v>8.882952691680261</v>
      </c>
      <c r="M491" s="354">
        <v>11.499978826658085</v>
      </c>
      <c r="N491" s="354">
        <v>7.3363818591831631</v>
      </c>
      <c r="O491" s="354">
        <v>7.2824293629855026</v>
      </c>
      <c r="P491" s="143"/>
      <c r="Q491" s="143"/>
      <c r="R491" s="143">
        <v>10</v>
      </c>
    </row>
    <row r="492" spans="1:18" ht="24">
      <c r="A492" s="144">
        <v>54</v>
      </c>
      <c r="B492" s="145" t="s">
        <v>827</v>
      </c>
      <c r="C492" s="146" t="s">
        <v>828</v>
      </c>
      <c r="D492" s="147">
        <v>5343.14</v>
      </c>
      <c r="E492" s="147">
        <v>1447.34</v>
      </c>
      <c r="F492" s="147">
        <v>165.2</v>
      </c>
      <c r="G492" s="147">
        <v>3730.6</v>
      </c>
      <c r="H492" s="148">
        <v>45269.78</v>
      </c>
      <c r="I492" s="148">
        <v>16644.46</v>
      </c>
      <c r="J492" s="148">
        <v>1208.22</v>
      </c>
      <c r="K492" s="148">
        <v>27417.1</v>
      </c>
      <c r="L492" s="355">
        <v>8.4725049315570988</v>
      </c>
      <c r="M492" s="355">
        <v>11.500034546132905</v>
      </c>
      <c r="N492" s="355">
        <v>7.3136803874092013</v>
      </c>
      <c r="O492" s="355">
        <v>7.3492467699565749</v>
      </c>
      <c r="P492" s="149"/>
      <c r="Q492" s="149"/>
      <c r="R492" s="149">
        <v>10</v>
      </c>
    </row>
    <row r="493" spans="1:18" ht="12.75">
      <c r="A493" s="360" t="s">
        <v>829</v>
      </c>
      <c r="B493" s="361"/>
      <c r="C493" s="361"/>
      <c r="D493" s="361"/>
      <c r="E493" s="361"/>
      <c r="F493" s="361"/>
      <c r="G493" s="361"/>
      <c r="H493" s="361"/>
      <c r="I493" s="361"/>
      <c r="J493" s="361"/>
      <c r="K493" s="361"/>
      <c r="L493" s="361"/>
      <c r="M493" s="361"/>
      <c r="N493" s="361"/>
      <c r="O493" s="361"/>
      <c r="P493" s="361"/>
      <c r="Q493" s="361"/>
      <c r="R493" s="361"/>
    </row>
    <row r="494" spans="1:18" ht="48">
      <c r="A494" s="139">
        <v>55</v>
      </c>
      <c r="B494" s="138" t="s">
        <v>830</v>
      </c>
      <c r="C494" s="140" t="s">
        <v>831</v>
      </c>
      <c r="D494" s="141">
        <v>3069.11</v>
      </c>
      <c r="E494" s="141">
        <v>249.37</v>
      </c>
      <c r="F494" s="141">
        <v>24.94</v>
      </c>
      <c r="G494" s="141">
        <v>2794.8</v>
      </c>
      <c r="H494" s="142">
        <v>11910.44</v>
      </c>
      <c r="I494" s="142">
        <v>2867.73</v>
      </c>
      <c r="J494" s="142">
        <v>144.22</v>
      </c>
      <c r="K494" s="142">
        <v>8898.49</v>
      </c>
      <c r="L494" s="354">
        <v>3.8807471872953396</v>
      </c>
      <c r="M494" s="354">
        <v>11.499899747363356</v>
      </c>
      <c r="N494" s="354">
        <v>5.7826784282277464</v>
      </c>
      <c r="O494" s="354">
        <v>3.1839451839129809</v>
      </c>
      <c r="P494" s="143"/>
      <c r="Q494" s="143"/>
      <c r="R494" s="143">
        <v>11</v>
      </c>
    </row>
    <row r="495" spans="1:18" ht="48">
      <c r="A495" s="139">
        <v>56</v>
      </c>
      <c r="B495" s="138" t="s">
        <v>832</v>
      </c>
      <c r="C495" s="140" t="s">
        <v>833</v>
      </c>
      <c r="D495" s="141">
        <v>3036.63</v>
      </c>
      <c r="E495" s="141">
        <v>216.89</v>
      </c>
      <c r="F495" s="141">
        <v>24.94</v>
      </c>
      <c r="G495" s="141">
        <v>2794.8</v>
      </c>
      <c r="H495" s="142">
        <v>11536.96</v>
      </c>
      <c r="I495" s="142">
        <v>2494.25</v>
      </c>
      <c r="J495" s="142">
        <v>144.22</v>
      </c>
      <c r="K495" s="142">
        <v>8898.49</v>
      </c>
      <c r="L495" s="354">
        <v>3.7992643160345509</v>
      </c>
      <c r="M495" s="354">
        <v>11.500069159481766</v>
      </c>
      <c r="N495" s="354">
        <v>5.7826784282277464</v>
      </c>
      <c r="O495" s="354">
        <v>3.1839451839129809</v>
      </c>
      <c r="P495" s="143"/>
      <c r="Q495" s="143"/>
      <c r="R495" s="143">
        <v>11</v>
      </c>
    </row>
    <row r="496" spans="1:18" ht="48">
      <c r="A496" s="139">
        <v>57</v>
      </c>
      <c r="B496" s="138" t="s">
        <v>834</v>
      </c>
      <c r="C496" s="140" t="s">
        <v>835</v>
      </c>
      <c r="D496" s="141">
        <v>3000.46</v>
      </c>
      <c r="E496" s="141">
        <v>298.27</v>
      </c>
      <c r="F496" s="141">
        <v>17.350000000000001</v>
      </c>
      <c r="G496" s="141">
        <v>2684.84</v>
      </c>
      <c r="H496" s="142">
        <v>18778.919999999998</v>
      </c>
      <c r="I496" s="142">
        <v>3430.05</v>
      </c>
      <c r="J496" s="142">
        <v>97.36</v>
      </c>
      <c r="K496" s="142">
        <v>15251.51</v>
      </c>
      <c r="L496" s="354">
        <v>6.2586803356818619</v>
      </c>
      <c r="M496" s="354">
        <v>11.499815603312436</v>
      </c>
      <c r="N496" s="354">
        <v>5.6115273775216137</v>
      </c>
      <c r="O496" s="354">
        <v>5.6806029409573755</v>
      </c>
      <c r="P496" s="143"/>
      <c r="Q496" s="143"/>
      <c r="R496" s="143">
        <v>11</v>
      </c>
    </row>
    <row r="497" spans="1:18" ht="48">
      <c r="A497" s="139">
        <v>58</v>
      </c>
      <c r="B497" s="138" t="s">
        <v>836</v>
      </c>
      <c r="C497" s="140" t="s">
        <v>837</v>
      </c>
      <c r="D497" s="141">
        <v>2956.34</v>
      </c>
      <c r="E497" s="141">
        <v>254.15</v>
      </c>
      <c r="F497" s="141">
        <v>17.350000000000001</v>
      </c>
      <c r="G497" s="141">
        <v>2684.84</v>
      </c>
      <c r="H497" s="142">
        <v>18271.599999999999</v>
      </c>
      <c r="I497" s="142">
        <v>2922.73</v>
      </c>
      <c r="J497" s="142">
        <v>97.36</v>
      </c>
      <c r="K497" s="142">
        <v>15251.51</v>
      </c>
      <c r="L497" s="354">
        <v>6.1804799177361192</v>
      </c>
      <c r="M497" s="354">
        <v>11.500019673421209</v>
      </c>
      <c r="N497" s="354">
        <v>5.6115273775216137</v>
      </c>
      <c r="O497" s="354">
        <v>5.6806029409573755</v>
      </c>
      <c r="P497" s="143"/>
      <c r="Q497" s="143"/>
      <c r="R497" s="143">
        <v>11</v>
      </c>
    </row>
    <row r="498" spans="1:18" ht="36">
      <c r="A498" s="139">
        <v>59</v>
      </c>
      <c r="B498" s="138" t="s">
        <v>838</v>
      </c>
      <c r="C498" s="140" t="s">
        <v>839</v>
      </c>
      <c r="D498" s="141">
        <v>4382.88</v>
      </c>
      <c r="E498" s="141">
        <v>457.38</v>
      </c>
      <c r="F498" s="141">
        <v>12.05</v>
      </c>
      <c r="G498" s="141">
        <v>3913.45</v>
      </c>
      <c r="H498" s="142">
        <v>38090.97</v>
      </c>
      <c r="I498" s="142">
        <v>5260.05</v>
      </c>
      <c r="J498" s="142">
        <v>68.09</v>
      </c>
      <c r="K498" s="142">
        <v>32762.83</v>
      </c>
      <c r="L498" s="354">
        <v>8.6908539590406306</v>
      </c>
      <c r="M498" s="354">
        <v>11.500393545848091</v>
      </c>
      <c r="N498" s="354">
        <v>5.6506224066390045</v>
      </c>
      <c r="O498" s="354">
        <v>8.3718534796662798</v>
      </c>
      <c r="P498" s="143"/>
      <c r="Q498" s="143"/>
      <c r="R498" s="143">
        <v>11</v>
      </c>
    </row>
    <row r="499" spans="1:18" ht="48">
      <c r="A499" s="139">
        <v>60</v>
      </c>
      <c r="B499" s="138" t="s">
        <v>840</v>
      </c>
      <c r="C499" s="140" t="s">
        <v>841</v>
      </c>
      <c r="D499" s="141">
        <v>4304.03</v>
      </c>
      <c r="E499" s="141">
        <v>378.53</v>
      </c>
      <c r="F499" s="141">
        <v>12.05</v>
      </c>
      <c r="G499" s="141">
        <v>3913.45</v>
      </c>
      <c r="H499" s="142">
        <v>37184.22</v>
      </c>
      <c r="I499" s="142">
        <v>4353.3</v>
      </c>
      <c r="J499" s="142">
        <v>68.09</v>
      </c>
      <c r="K499" s="142">
        <v>32762.83</v>
      </c>
      <c r="L499" s="354">
        <v>8.6393961008636104</v>
      </c>
      <c r="M499" s="354">
        <v>11.500541568699973</v>
      </c>
      <c r="N499" s="354">
        <v>5.6506224066390045</v>
      </c>
      <c r="O499" s="354">
        <v>8.3718534796662798</v>
      </c>
      <c r="P499" s="143"/>
      <c r="Q499" s="143"/>
      <c r="R499" s="143">
        <v>11</v>
      </c>
    </row>
    <row r="500" spans="1:18" ht="36">
      <c r="A500" s="139">
        <v>61</v>
      </c>
      <c r="B500" s="138" t="s">
        <v>842</v>
      </c>
      <c r="C500" s="140" t="s">
        <v>843</v>
      </c>
      <c r="D500" s="141">
        <v>2126.9699999999998</v>
      </c>
      <c r="E500" s="141">
        <v>473.34</v>
      </c>
      <c r="F500" s="141">
        <v>23.52</v>
      </c>
      <c r="G500" s="141">
        <v>1630.11</v>
      </c>
      <c r="H500" s="142">
        <v>13897.74</v>
      </c>
      <c r="I500" s="142">
        <v>5443.47</v>
      </c>
      <c r="J500" s="142">
        <v>136.31</v>
      </c>
      <c r="K500" s="142">
        <v>8317.9599999999991</v>
      </c>
      <c r="L500" s="354">
        <v>6.5340554873834611</v>
      </c>
      <c r="M500" s="354">
        <v>11.500126758778046</v>
      </c>
      <c r="N500" s="354">
        <v>5.7954931972789119</v>
      </c>
      <c r="O500" s="354">
        <v>5.102698590892639</v>
      </c>
      <c r="P500" s="143"/>
      <c r="Q500" s="143"/>
      <c r="R500" s="143">
        <v>11</v>
      </c>
    </row>
    <row r="501" spans="1:18" ht="36">
      <c r="A501" s="144">
        <v>62</v>
      </c>
      <c r="B501" s="145" t="s">
        <v>844</v>
      </c>
      <c r="C501" s="146" t="s">
        <v>845</v>
      </c>
      <c r="D501" s="147">
        <v>3644.98</v>
      </c>
      <c r="E501" s="147">
        <v>246.65</v>
      </c>
      <c r="F501" s="147">
        <v>49.82</v>
      </c>
      <c r="G501" s="147">
        <v>3348.51</v>
      </c>
      <c r="H501" s="148">
        <v>20249.900000000001</v>
      </c>
      <c r="I501" s="148">
        <v>2836.55</v>
      </c>
      <c r="J501" s="148">
        <v>286.81</v>
      </c>
      <c r="K501" s="148">
        <v>17126.54</v>
      </c>
      <c r="L501" s="355">
        <v>5.5555586038880875</v>
      </c>
      <c r="M501" s="355">
        <v>11.500304074599635</v>
      </c>
      <c r="N501" s="355">
        <v>5.7569249297470897</v>
      </c>
      <c r="O501" s="355">
        <v>5.1146748852474682</v>
      </c>
      <c r="P501" s="149"/>
      <c r="Q501" s="149"/>
      <c r="R501" s="149">
        <v>11</v>
      </c>
    </row>
    <row r="502" spans="1:18" ht="12.75">
      <c r="A502" s="360" t="s">
        <v>846</v>
      </c>
      <c r="B502" s="361"/>
      <c r="C502" s="361"/>
      <c r="D502" s="361"/>
      <c r="E502" s="361"/>
      <c r="F502" s="361"/>
      <c r="G502" s="361"/>
      <c r="H502" s="361"/>
      <c r="I502" s="361"/>
      <c r="J502" s="361"/>
      <c r="K502" s="361"/>
      <c r="L502" s="361"/>
      <c r="M502" s="361"/>
      <c r="N502" s="361"/>
      <c r="O502" s="361"/>
      <c r="P502" s="361"/>
      <c r="Q502" s="361"/>
      <c r="R502" s="361"/>
    </row>
    <row r="503" spans="1:18" ht="36">
      <c r="A503" s="139">
        <v>63</v>
      </c>
      <c r="B503" s="138" t="s">
        <v>847</v>
      </c>
      <c r="C503" s="140" t="s">
        <v>848</v>
      </c>
      <c r="D503" s="141">
        <v>25464.11</v>
      </c>
      <c r="E503" s="141">
        <v>1621.98</v>
      </c>
      <c r="F503" s="141">
        <v>14.67</v>
      </c>
      <c r="G503" s="141">
        <v>23827.46</v>
      </c>
      <c r="H503" s="142">
        <v>114311.77</v>
      </c>
      <c r="I503" s="142">
        <v>18652.78</v>
      </c>
      <c r="J503" s="142">
        <v>86.43</v>
      </c>
      <c r="K503" s="142">
        <v>95572.56</v>
      </c>
      <c r="L503" s="354">
        <v>4.4891327440856958</v>
      </c>
      <c r="M503" s="354">
        <v>11.500006165304134</v>
      </c>
      <c r="N503" s="354">
        <v>5.8916155419222909</v>
      </c>
      <c r="O503" s="354">
        <v>4.0110259339434418</v>
      </c>
      <c r="P503" s="143"/>
      <c r="Q503" s="143"/>
      <c r="R503" s="143">
        <v>12</v>
      </c>
    </row>
    <row r="504" spans="1:18" ht="36">
      <c r="A504" s="144">
        <v>64</v>
      </c>
      <c r="B504" s="145" t="s">
        <v>849</v>
      </c>
      <c r="C504" s="146" t="s">
        <v>850</v>
      </c>
      <c r="D504" s="147">
        <v>16613.349999999999</v>
      </c>
      <c r="E504" s="147">
        <v>1091.3599999999999</v>
      </c>
      <c r="F504" s="147">
        <v>29.31</v>
      </c>
      <c r="G504" s="147">
        <v>15492.68</v>
      </c>
      <c r="H504" s="148">
        <v>74045.149999999994</v>
      </c>
      <c r="I504" s="148">
        <v>12550.58</v>
      </c>
      <c r="J504" s="148">
        <v>181.9</v>
      </c>
      <c r="K504" s="148">
        <v>61312.67</v>
      </c>
      <c r="L504" s="355">
        <v>4.4569668369112794</v>
      </c>
      <c r="M504" s="355">
        <v>11.499945022723942</v>
      </c>
      <c r="N504" s="355">
        <v>6.2060730126236781</v>
      </c>
      <c r="O504" s="355">
        <v>3.9575251021772861</v>
      </c>
      <c r="P504" s="149"/>
      <c r="Q504" s="149"/>
      <c r="R504" s="149">
        <v>12</v>
      </c>
    </row>
    <row r="505" spans="1:18" ht="12.75">
      <c r="A505" s="360" t="s">
        <v>851</v>
      </c>
      <c r="B505" s="361"/>
      <c r="C505" s="361"/>
      <c r="D505" s="361"/>
      <c r="E505" s="361"/>
      <c r="F505" s="361"/>
      <c r="G505" s="361"/>
      <c r="H505" s="361"/>
      <c r="I505" s="361"/>
      <c r="J505" s="361"/>
      <c r="K505" s="361"/>
      <c r="L505" s="361"/>
      <c r="M505" s="361"/>
      <c r="N505" s="361"/>
      <c r="O505" s="361"/>
      <c r="P505" s="361"/>
      <c r="Q505" s="361"/>
      <c r="R505" s="361"/>
    </row>
    <row r="506" spans="1:18">
      <c r="A506" s="144">
        <v>65</v>
      </c>
      <c r="B506" s="145" t="s">
        <v>852</v>
      </c>
      <c r="C506" s="146" t="s">
        <v>853</v>
      </c>
      <c r="D506" s="147">
        <v>1715.93</v>
      </c>
      <c r="E506" s="147">
        <v>345.19</v>
      </c>
      <c r="F506" s="147"/>
      <c r="G506" s="147">
        <v>1370.74</v>
      </c>
      <c r="H506" s="148">
        <v>10547.6</v>
      </c>
      <c r="I506" s="148">
        <v>3969.67</v>
      </c>
      <c r="J506" s="148"/>
      <c r="K506" s="148">
        <v>6577.93</v>
      </c>
      <c r="L506" s="355">
        <v>6.1468707930976203</v>
      </c>
      <c r="M506" s="355">
        <v>11.4999565456705</v>
      </c>
      <c r="N506" s="355" t="s">
        <v>138</v>
      </c>
      <c r="O506" s="355">
        <v>4.7988166975502287</v>
      </c>
      <c r="P506" s="149"/>
      <c r="Q506" s="149"/>
      <c r="R506" s="149">
        <v>13</v>
      </c>
    </row>
    <row r="507" spans="1:18" ht="12.75">
      <c r="A507" s="360" t="s">
        <v>854</v>
      </c>
      <c r="B507" s="361"/>
      <c r="C507" s="361"/>
      <c r="D507" s="361"/>
      <c r="E507" s="361"/>
      <c r="F507" s="361"/>
      <c r="G507" s="361"/>
      <c r="H507" s="361"/>
      <c r="I507" s="361"/>
      <c r="J507" s="361"/>
      <c r="K507" s="361"/>
      <c r="L507" s="361"/>
      <c r="M507" s="361"/>
      <c r="N507" s="361"/>
      <c r="O507" s="361"/>
      <c r="P507" s="361"/>
      <c r="Q507" s="361"/>
      <c r="R507" s="361"/>
    </row>
    <row r="508" spans="1:18" ht="24">
      <c r="A508" s="139">
        <v>66</v>
      </c>
      <c r="B508" s="138" t="s">
        <v>855</v>
      </c>
      <c r="C508" s="140" t="s">
        <v>856</v>
      </c>
      <c r="D508" s="141">
        <v>27310.27</v>
      </c>
      <c r="E508" s="141">
        <v>6401</v>
      </c>
      <c r="F508" s="141">
        <v>58.2</v>
      </c>
      <c r="G508" s="141">
        <v>20851.07</v>
      </c>
      <c r="H508" s="142">
        <v>150421.17000000001</v>
      </c>
      <c r="I508" s="142">
        <v>73614.36</v>
      </c>
      <c r="J508" s="142">
        <v>323.69</v>
      </c>
      <c r="K508" s="142">
        <v>76483.12</v>
      </c>
      <c r="L508" s="354">
        <v>5.5078609621948083</v>
      </c>
      <c r="M508" s="354">
        <v>11.500446805186689</v>
      </c>
      <c r="N508" s="354">
        <v>5.5616838487972506</v>
      </c>
      <c r="O508" s="354">
        <v>3.6680669145516274</v>
      </c>
      <c r="P508" s="143"/>
      <c r="Q508" s="143"/>
      <c r="R508" s="143">
        <v>14</v>
      </c>
    </row>
    <row r="509" spans="1:18" ht="24">
      <c r="A509" s="139">
        <v>67</v>
      </c>
      <c r="B509" s="138" t="s">
        <v>857</v>
      </c>
      <c r="C509" s="140" t="s">
        <v>858</v>
      </c>
      <c r="D509" s="141">
        <v>25031.66</v>
      </c>
      <c r="E509" s="141">
        <v>2287.71</v>
      </c>
      <c r="F509" s="141">
        <v>90.55</v>
      </c>
      <c r="G509" s="141">
        <v>22653.4</v>
      </c>
      <c r="H509" s="142">
        <v>111998.89</v>
      </c>
      <c r="I509" s="142">
        <v>26308.67</v>
      </c>
      <c r="J509" s="142">
        <v>508.62</v>
      </c>
      <c r="K509" s="142">
        <v>85181.6</v>
      </c>
      <c r="L509" s="354">
        <v>4.4742893599545539</v>
      </c>
      <c r="M509" s="354">
        <v>11.500002185591704</v>
      </c>
      <c r="N509" s="354">
        <v>5.6170071783545001</v>
      </c>
      <c r="O509" s="354">
        <v>3.7602125950188494</v>
      </c>
      <c r="P509" s="143"/>
      <c r="Q509" s="143"/>
      <c r="R509" s="143">
        <v>14</v>
      </c>
    </row>
    <row r="510" spans="1:18" ht="24">
      <c r="A510" s="144">
        <v>68</v>
      </c>
      <c r="B510" s="145" t="s">
        <v>859</v>
      </c>
      <c r="C510" s="146" t="s">
        <v>860</v>
      </c>
      <c r="D510" s="147">
        <v>19713.87</v>
      </c>
      <c r="E510" s="147">
        <v>8560.74</v>
      </c>
      <c r="F510" s="147">
        <v>51.34</v>
      </c>
      <c r="G510" s="147">
        <v>11101.79</v>
      </c>
      <c r="H510" s="148">
        <v>139063.63</v>
      </c>
      <c r="I510" s="148">
        <v>98448.51</v>
      </c>
      <c r="J510" s="148">
        <v>292.37</v>
      </c>
      <c r="K510" s="148">
        <v>40322.75</v>
      </c>
      <c r="L510" s="355">
        <v>7.0541009958978123</v>
      </c>
      <c r="M510" s="355">
        <v>11.5</v>
      </c>
      <c r="N510" s="355">
        <v>5.6947798987144527</v>
      </c>
      <c r="O510" s="355">
        <v>3.6320944640458879</v>
      </c>
      <c r="P510" s="149"/>
      <c r="Q510" s="149"/>
      <c r="R510" s="149">
        <v>14</v>
      </c>
    </row>
    <row r="511" spans="1:18" ht="12.75">
      <c r="A511" s="360" t="s">
        <v>861</v>
      </c>
      <c r="B511" s="361"/>
      <c r="C511" s="361"/>
      <c r="D511" s="361"/>
      <c r="E511" s="361"/>
      <c r="F511" s="361"/>
      <c r="G511" s="361"/>
      <c r="H511" s="361"/>
      <c r="I511" s="361"/>
      <c r="J511" s="361"/>
      <c r="K511" s="361"/>
      <c r="L511" s="361"/>
      <c r="M511" s="361"/>
      <c r="N511" s="361"/>
      <c r="O511" s="361"/>
      <c r="P511" s="361"/>
      <c r="Q511" s="361"/>
      <c r="R511" s="361"/>
    </row>
    <row r="512" spans="1:18" ht="36">
      <c r="A512" s="139">
        <v>69</v>
      </c>
      <c r="B512" s="138" t="s">
        <v>862</v>
      </c>
      <c r="C512" s="140" t="s">
        <v>863</v>
      </c>
      <c r="D512" s="141">
        <v>138.38999999999999</v>
      </c>
      <c r="E512" s="141">
        <v>125.34</v>
      </c>
      <c r="F512" s="141">
        <v>7.08</v>
      </c>
      <c r="G512" s="141">
        <v>5.97</v>
      </c>
      <c r="H512" s="142">
        <v>1515.75</v>
      </c>
      <c r="I512" s="142">
        <v>1441.44</v>
      </c>
      <c r="J512" s="142">
        <v>39.57</v>
      </c>
      <c r="K512" s="142">
        <v>34.74</v>
      </c>
      <c r="L512" s="354">
        <v>10.952742250162585</v>
      </c>
      <c r="M512" s="354">
        <v>11.500239348970799</v>
      </c>
      <c r="N512" s="354">
        <v>5.5889830508474576</v>
      </c>
      <c r="O512" s="354">
        <v>5.8190954773869352</v>
      </c>
      <c r="P512" s="143"/>
      <c r="Q512" s="143"/>
      <c r="R512" s="143">
        <v>15</v>
      </c>
    </row>
    <row r="513" spans="1:18" ht="36">
      <c r="A513" s="139">
        <v>70</v>
      </c>
      <c r="B513" s="138" t="s">
        <v>864</v>
      </c>
      <c r="C513" s="140" t="s">
        <v>865</v>
      </c>
      <c r="D513" s="141">
        <v>88.25</v>
      </c>
      <c r="E513" s="141">
        <v>75.2</v>
      </c>
      <c r="F513" s="141">
        <v>7.08</v>
      </c>
      <c r="G513" s="141">
        <v>5.97</v>
      </c>
      <c r="H513" s="142">
        <v>939.17</v>
      </c>
      <c r="I513" s="142">
        <v>864.86</v>
      </c>
      <c r="J513" s="142">
        <v>39.57</v>
      </c>
      <c r="K513" s="142">
        <v>34.74</v>
      </c>
      <c r="L513" s="354">
        <v>10.642152974504249</v>
      </c>
      <c r="M513" s="354">
        <v>11.500797872340426</v>
      </c>
      <c r="N513" s="354">
        <v>5.5889830508474576</v>
      </c>
      <c r="O513" s="354">
        <v>5.8190954773869352</v>
      </c>
      <c r="P513" s="143"/>
      <c r="Q513" s="143"/>
      <c r="R513" s="143">
        <v>15</v>
      </c>
    </row>
    <row r="514" spans="1:18" ht="24">
      <c r="A514" s="139">
        <v>71</v>
      </c>
      <c r="B514" s="138" t="s">
        <v>866</v>
      </c>
      <c r="C514" s="140" t="s">
        <v>867</v>
      </c>
      <c r="D514" s="141">
        <v>195.59</v>
      </c>
      <c r="E514" s="141">
        <v>169.66</v>
      </c>
      <c r="F514" s="141">
        <v>14.15</v>
      </c>
      <c r="G514" s="141">
        <v>11.78</v>
      </c>
      <c r="H514" s="142">
        <v>2098.71</v>
      </c>
      <c r="I514" s="142">
        <v>1951.21</v>
      </c>
      <c r="J514" s="142">
        <v>79.150000000000006</v>
      </c>
      <c r="K514" s="142">
        <v>68.349999999999994</v>
      </c>
      <c r="L514" s="354">
        <v>10.730149803159671</v>
      </c>
      <c r="M514" s="354">
        <v>11.500707296946835</v>
      </c>
      <c r="N514" s="354">
        <v>5.5936395759717321</v>
      </c>
      <c r="O514" s="354">
        <v>5.8022071307300509</v>
      </c>
      <c r="P514" s="143"/>
      <c r="Q514" s="143"/>
      <c r="R514" s="143">
        <v>15</v>
      </c>
    </row>
    <row r="515" spans="1:18" ht="24">
      <c r="A515" s="139">
        <v>72</v>
      </c>
      <c r="B515" s="138" t="s">
        <v>868</v>
      </c>
      <c r="C515" s="140" t="s">
        <v>869</v>
      </c>
      <c r="D515" s="141">
        <v>137.91999999999999</v>
      </c>
      <c r="E515" s="141">
        <v>111.99</v>
      </c>
      <c r="F515" s="141">
        <v>14.15</v>
      </c>
      <c r="G515" s="141">
        <v>11.78</v>
      </c>
      <c r="H515" s="142">
        <v>1435.42</v>
      </c>
      <c r="I515" s="142">
        <v>1287.92</v>
      </c>
      <c r="J515" s="142">
        <v>79.150000000000006</v>
      </c>
      <c r="K515" s="142">
        <v>68.349999999999994</v>
      </c>
      <c r="L515" s="354">
        <v>10.407627610208818</v>
      </c>
      <c r="M515" s="354">
        <v>11.500312527904278</v>
      </c>
      <c r="N515" s="354">
        <v>5.5936395759717321</v>
      </c>
      <c r="O515" s="354">
        <v>5.8022071307300509</v>
      </c>
      <c r="P515" s="143"/>
      <c r="Q515" s="143"/>
      <c r="R515" s="143">
        <v>15</v>
      </c>
    </row>
    <row r="516" spans="1:18">
      <c r="A516" s="155"/>
      <c r="B516" s="152"/>
      <c r="C516" s="156"/>
      <c r="D516" s="157"/>
      <c r="E516" s="157"/>
      <c r="F516" s="157"/>
      <c r="G516" s="157"/>
      <c r="H516" s="158"/>
      <c r="I516" s="158"/>
      <c r="J516" s="158"/>
      <c r="K516" s="158"/>
      <c r="L516" s="354"/>
      <c r="M516" s="354"/>
      <c r="N516" s="354"/>
      <c r="O516" s="354"/>
    </row>
    <row r="517" spans="1:18">
      <c r="A517" s="159"/>
      <c r="B517" s="52"/>
      <c r="C517" s="159"/>
      <c r="D517" s="159"/>
      <c r="E517" s="159"/>
      <c r="F517" s="159"/>
      <c r="G517" s="159"/>
      <c r="H517" s="53"/>
      <c r="I517" s="53"/>
      <c r="J517" s="53"/>
      <c r="K517" s="53"/>
      <c r="L517" s="356"/>
      <c r="M517" s="356"/>
      <c r="N517" s="356"/>
      <c r="O517" s="356"/>
    </row>
    <row r="518" spans="1:18" ht="12.75">
      <c r="A518" s="361" t="s">
        <v>63</v>
      </c>
      <c r="B518" s="361"/>
      <c r="C518" s="361"/>
      <c r="D518" s="153">
        <v>285414.95</v>
      </c>
      <c r="E518" s="153">
        <v>58620.6</v>
      </c>
      <c r="F518" s="153">
        <v>4801.88</v>
      </c>
      <c r="G518" s="153">
        <v>221992.47</v>
      </c>
      <c r="H518" s="154">
        <v>1679546.4</v>
      </c>
      <c r="I518" s="154">
        <v>674150.35</v>
      </c>
      <c r="J518" s="154">
        <v>26943.8</v>
      </c>
      <c r="K518" s="154">
        <v>978452.25</v>
      </c>
      <c r="L518" s="357">
        <v>5.8845775247582504</v>
      </c>
      <c r="M518" s="357">
        <v>11.500229441527381</v>
      </c>
      <c r="N518" s="357">
        <v>5.6110939881879593</v>
      </c>
      <c r="O518" s="357">
        <v>4.4075920683255605</v>
      </c>
    </row>
    <row r="519" spans="1:18">
      <c r="A519" s="159"/>
      <c r="B519" s="52"/>
      <c r="C519" s="159"/>
      <c r="D519" s="159"/>
      <c r="E519" s="159"/>
      <c r="F519" s="159"/>
      <c r="G519" s="159"/>
      <c r="H519" s="53"/>
      <c r="I519" s="53"/>
      <c r="J519" s="53"/>
      <c r="K519" s="53"/>
      <c r="L519" s="356"/>
      <c r="M519" s="356"/>
      <c r="N519" s="356"/>
      <c r="O519" s="356"/>
    </row>
    <row r="520" spans="1:18" ht="23.25" customHeight="1">
      <c r="A520" s="374" t="s">
        <v>870</v>
      </c>
      <c r="B520" s="375"/>
      <c r="C520" s="375"/>
      <c r="D520" s="375"/>
      <c r="E520" s="375"/>
      <c r="F520" s="375"/>
      <c r="G520" s="375"/>
      <c r="H520" s="375"/>
      <c r="I520" s="375"/>
      <c r="J520" s="375"/>
      <c r="K520" s="375"/>
      <c r="L520" s="375"/>
      <c r="M520" s="375"/>
      <c r="N520" s="375"/>
      <c r="O520" s="375"/>
    </row>
    <row r="521" spans="1:18" ht="12.75">
      <c r="A521" s="360" t="s">
        <v>871</v>
      </c>
      <c r="B521" s="361"/>
      <c r="C521" s="361"/>
      <c r="D521" s="361"/>
      <c r="E521" s="361"/>
      <c r="F521" s="361"/>
      <c r="G521" s="361"/>
      <c r="H521" s="361"/>
      <c r="I521" s="361"/>
      <c r="J521" s="361"/>
      <c r="K521" s="361"/>
      <c r="L521" s="361"/>
      <c r="M521" s="361"/>
      <c r="N521" s="361"/>
      <c r="O521" s="361"/>
      <c r="P521" s="361"/>
      <c r="Q521" s="361"/>
      <c r="R521" s="361"/>
    </row>
    <row r="522" spans="1:18" ht="48">
      <c r="A522" s="165">
        <v>1</v>
      </c>
      <c r="B522" s="162" t="s">
        <v>872</v>
      </c>
      <c r="C522" s="166" t="s">
        <v>873</v>
      </c>
      <c r="D522" s="167">
        <v>189.85</v>
      </c>
      <c r="E522" s="167">
        <v>143.87</v>
      </c>
      <c r="F522" s="167">
        <v>45.98</v>
      </c>
      <c r="G522" s="167"/>
      <c r="H522" s="168">
        <v>1952.23</v>
      </c>
      <c r="I522" s="168">
        <v>1654.56</v>
      </c>
      <c r="J522" s="168">
        <v>297.67</v>
      </c>
      <c r="K522" s="168"/>
      <c r="L522" s="354">
        <v>10.283012904924941</v>
      </c>
      <c r="M522" s="354">
        <v>11.50038228956697</v>
      </c>
      <c r="N522" s="354">
        <v>6.4739016963897358</v>
      </c>
      <c r="O522" s="354" t="s">
        <v>138</v>
      </c>
      <c r="P522" s="169"/>
      <c r="Q522" s="169"/>
      <c r="R522" s="169">
        <v>1</v>
      </c>
    </row>
    <row r="523" spans="1:18" ht="48">
      <c r="A523" s="165">
        <v>2</v>
      </c>
      <c r="B523" s="162" t="s">
        <v>874</v>
      </c>
      <c r="C523" s="166" t="s">
        <v>875</v>
      </c>
      <c r="D523" s="167">
        <v>248.08</v>
      </c>
      <c r="E523" s="167">
        <v>219.09</v>
      </c>
      <c r="F523" s="167">
        <v>28.99</v>
      </c>
      <c r="G523" s="167"/>
      <c r="H523" s="168">
        <v>2707.18</v>
      </c>
      <c r="I523" s="168">
        <v>2519.52</v>
      </c>
      <c r="J523" s="168">
        <v>187.66</v>
      </c>
      <c r="K523" s="168"/>
      <c r="L523" s="354">
        <v>10.912528216704288</v>
      </c>
      <c r="M523" s="354">
        <v>11.499931534985622</v>
      </c>
      <c r="N523" s="354">
        <v>6.4732666436702315</v>
      </c>
      <c r="O523" s="354" t="s">
        <v>138</v>
      </c>
      <c r="P523" s="169"/>
      <c r="Q523" s="169"/>
      <c r="R523" s="169">
        <v>1</v>
      </c>
    </row>
    <row r="524" spans="1:18" ht="48">
      <c r="A524" s="165">
        <v>3</v>
      </c>
      <c r="B524" s="162" t="s">
        <v>876</v>
      </c>
      <c r="C524" s="166" t="s">
        <v>877</v>
      </c>
      <c r="D524" s="167">
        <v>303.57</v>
      </c>
      <c r="E524" s="167">
        <v>261.58999999999997</v>
      </c>
      <c r="F524" s="167">
        <v>41.98</v>
      </c>
      <c r="G524" s="167"/>
      <c r="H524" s="168">
        <v>3280.11</v>
      </c>
      <c r="I524" s="168">
        <v>3008.32</v>
      </c>
      <c r="J524" s="168">
        <v>271.79000000000002</v>
      </c>
      <c r="K524" s="168"/>
      <c r="L524" s="354">
        <v>10.805119082913333</v>
      </c>
      <c r="M524" s="354">
        <v>11.500133797163501</v>
      </c>
      <c r="N524" s="354">
        <v>6.4742734635540744</v>
      </c>
      <c r="O524" s="354" t="s">
        <v>138</v>
      </c>
      <c r="P524" s="169"/>
      <c r="Q524" s="169"/>
      <c r="R524" s="169">
        <v>1</v>
      </c>
    </row>
    <row r="525" spans="1:18" ht="36">
      <c r="A525" s="170">
        <v>4</v>
      </c>
      <c r="B525" s="171" t="s">
        <v>878</v>
      </c>
      <c r="C525" s="172" t="s">
        <v>879</v>
      </c>
      <c r="D525" s="173">
        <v>90.86</v>
      </c>
      <c r="E525" s="173">
        <v>63.87</v>
      </c>
      <c r="F525" s="173">
        <v>26.99</v>
      </c>
      <c r="G525" s="173"/>
      <c r="H525" s="174">
        <v>909.23</v>
      </c>
      <c r="I525" s="174">
        <v>734.51</v>
      </c>
      <c r="J525" s="174">
        <v>174.72</v>
      </c>
      <c r="K525" s="174"/>
      <c r="L525" s="355">
        <v>10.006933744221881</v>
      </c>
      <c r="M525" s="355">
        <v>11.500078284014405</v>
      </c>
      <c r="N525" s="355">
        <v>6.4735087069284925</v>
      </c>
      <c r="O525" s="355" t="s">
        <v>138</v>
      </c>
      <c r="P525" s="175"/>
      <c r="Q525" s="175"/>
      <c r="R525" s="175">
        <v>1</v>
      </c>
    </row>
    <row r="526" spans="1:18" ht="12.75">
      <c r="A526" s="360" t="s">
        <v>880</v>
      </c>
      <c r="B526" s="361"/>
      <c r="C526" s="361"/>
      <c r="D526" s="361"/>
      <c r="E526" s="361"/>
      <c r="F526" s="361"/>
      <c r="G526" s="361"/>
      <c r="H526" s="361"/>
      <c r="I526" s="361"/>
      <c r="J526" s="361"/>
      <c r="K526" s="361"/>
      <c r="L526" s="361"/>
      <c r="M526" s="361"/>
      <c r="N526" s="361"/>
      <c r="O526" s="361"/>
      <c r="P526" s="361"/>
      <c r="Q526" s="361"/>
      <c r="R526" s="361"/>
    </row>
    <row r="527" spans="1:18" ht="24">
      <c r="A527" s="165">
        <v>5</v>
      </c>
      <c r="B527" s="162" t="s">
        <v>881</v>
      </c>
      <c r="C527" s="166" t="s">
        <v>882</v>
      </c>
      <c r="D527" s="167">
        <v>3250.9</v>
      </c>
      <c r="E527" s="167">
        <v>3238.94</v>
      </c>
      <c r="F527" s="167">
        <v>11.96</v>
      </c>
      <c r="G527" s="167"/>
      <c r="H527" s="168">
        <v>37297.910000000003</v>
      </c>
      <c r="I527" s="168">
        <v>37249.480000000003</v>
      </c>
      <c r="J527" s="168">
        <v>48.43</v>
      </c>
      <c r="K527" s="168"/>
      <c r="L527" s="354">
        <v>11.473102833061615</v>
      </c>
      <c r="M527" s="354">
        <v>11.500515600782974</v>
      </c>
      <c r="N527" s="354">
        <v>4.049331103678929</v>
      </c>
      <c r="O527" s="354" t="s">
        <v>138</v>
      </c>
      <c r="P527" s="169"/>
      <c r="Q527" s="169"/>
      <c r="R527" s="169">
        <v>2</v>
      </c>
    </row>
    <row r="528" spans="1:18" ht="24">
      <c r="A528" s="165">
        <v>6</v>
      </c>
      <c r="B528" s="162" t="s">
        <v>883</v>
      </c>
      <c r="C528" s="166" t="s">
        <v>884</v>
      </c>
      <c r="D528" s="167">
        <v>2947.22</v>
      </c>
      <c r="E528" s="167">
        <v>2935.26</v>
      </c>
      <c r="F528" s="167">
        <v>11.96</v>
      </c>
      <c r="G528" s="167"/>
      <c r="H528" s="168">
        <v>33805.43</v>
      </c>
      <c r="I528" s="168">
        <v>33757</v>
      </c>
      <c r="J528" s="168">
        <v>48.43</v>
      </c>
      <c r="K528" s="168"/>
      <c r="L528" s="354">
        <v>11.470277074666976</v>
      </c>
      <c r="M528" s="354">
        <v>11.500514434837118</v>
      </c>
      <c r="N528" s="354">
        <v>4.049331103678929</v>
      </c>
      <c r="O528" s="354" t="s">
        <v>138</v>
      </c>
      <c r="P528" s="169"/>
      <c r="Q528" s="169"/>
      <c r="R528" s="169">
        <v>2</v>
      </c>
    </row>
    <row r="529" spans="1:18" ht="24">
      <c r="A529" s="170">
        <v>7</v>
      </c>
      <c r="B529" s="171" t="s">
        <v>885</v>
      </c>
      <c r="C529" s="172" t="s">
        <v>886</v>
      </c>
      <c r="D529" s="173">
        <v>1321.81</v>
      </c>
      <c r="E529" s="173">
        <v>1313.42</v>
      </c>
      <c r="F529" s="173">
        <v>8.39</v>
      </c>
      <c r="G529" s="173"/>
      <c r="H529" s="174">
        <v>15138.96</v>
      </c>
      <c r="I529" s="174">
        <v>15104.98</v>
      </c>
      <c r="J529" s="174">
        <v>33.979999999999997</v>
      </c>
      <c r="K529" s="174"/>
      <c r="L529" s="355">
        <v>11.45320431832109</v>
      </c>
      <c r="M529" s="355">
        <v>11.500494891200072</v>
      </c>
      <c r="N529" s="355">
        <v>4.0500595947556608</v>
      </c>
      <c r="O529" s="355" t="s">
        <v>138</v>
      </c>
      <c r="P529" s="175"/>
      <c r="Q529" s="175"/>
      <c r="R529" s="175">
        <v>2</v>
      </c>
    </row>
    <row r="530" spans="1:18" ht="12.75">
      <c r="A530" s="360" t="s">
        <v>887</v>
      </c>
      <c r="B530" s="361"/>
      <c r="C530" s="361"/>
      <c r="D530" s="361"/>
      <c r="E530" s="361"/>
      <c r="F530" s="361"/>
      <c r="G530" s="361"/>
      <c r="H530" s="361"/>
      <c r="I530" s="361"/>
      <c r="J530" s="361"/>
      <c r="K530" s="361"/>
      <c r="L530" s="361"/>
      <c r="M530" s="361"/>
      <c r="N530" s="361"/>
      <c r="O530" s="361"/>
      <c r="P530" s="361"/>
      <c r="Q530" s="361"/>
      <c r="R530" s="361"/>
    </row>
    <row r="531" spans="1:18" ht="48">
      <c r="A531" s="165">
        <v>8</v>
      </c>
      <c r="B531" s="162" t="s">
        <v>888</v>
      </c>
      <c r="C531" s="166" t="s">
        <v>889</v>
      </c>
      <c r="D531" s="167">
        <v>85.05</v>
      </c>
      <c r="E531" s="167">
        <v>84.81</v>
      </c>
      <c r="F531" s="167">
        <v>0.24</v>
      </c>
      <c r="G531" s="167"/>
      <c r="H531" s="168">
        <v>976.29</v>
      </c>
      <c r="I531" s="168">
        <v>975.34</v>
      </c>
      <c r="J531" s="168">
        <v>0.95</v>
      </c>
      <c r="K531" s="168"/>
      <c r="L531" s="354">
        <v>11.479012345679012</v>
      </c>
      <c r="M531" s="354">
        <v>11.500294776559368</v>
      </c>
      <c r="N531" s="354">
        <v>3.9583333333333335</v>
      </c>
      <c r="O531" s="354" t="s">
        <v>138</v>
      </c>
      <c r="P531" s="169"/>
      <c r="Q531" s="169"/>
      <c r="R531" s="169">
        <v>3</v>
      </c>
    </row>
    <row r="532" spans="1:18" ht="48">
      <c r="A532" s="165">
        <v>9</v>
      </c>
      <c r="B532" s="162" t="s">
        <v>890</v>
      </c>
      <c r="C532" s="166" t="s">
        <v>891</v>
      </c>
      <c r="D532" s="167">
        <v>105.76</v>
      </c>
      <c r="E532" s="167">
        <v>105.76</v>
      </c>
      <c r="F532" s="167"/>
      <c r="G532" s="167"/>
      <c r="H532" s="168">
        <v>1216.28</v>
      </c>
      <c r="I532" s="168">
        <v>1216.28</v>
      </c>
      <c r="J532" s="168"/>
      <c r="K532" s="168"/>
      <c r="L532" s="354">
        <v>11.50037821482602</v>
      </c>
      <c r="M532" s="354">
        <v>11.50037821482602</v>
      </c>
      <c r="N532" s="354" t="s">
        <v>138</v>
      </c>
      <c r="O532" s="354" t="s">
        <v>138</v>
      </c>
      <c r="P532" s="169"/>
      <c r="Q532" s="169"/>
      <c r="R532" s="169">
        <v>3</v>
      </c>
    </row>
    <row r="533" spans="1:18" ht="48">
      <c r="A533" s="170">
        <v>10</v>
      </c>
      <c r="B533" s="171" t="s">
        <v>892</v>
      </c>
      <c r="C533" s="172" t="s">
        <v>893</v>
      </c>
      <c r="D533" s="173">
        <v>281.08</v>
      </c>
      <c r="E533" s="173">
        <v>281.08</v>
      </c>
      <c r="F533" s="173"/>
      <c r="G533" s="173"/>
      <c r="H533" s="174">
        <v>3232.39</v>
      </c>
      <c r="I533" s="174">
        <v>3232.39</v>
      </c>
      <c r="J533" s="174"/>
      <c r="K533" s="174"/>
      <c r="L533" s="355">
        <v>11.499893268820266</v>
      </c>
      <c r="M533" s="355">
        <v>11.499893268820266</v>
      </c>
      <c r="N533" s="355" t="s">
        <v>138</v>
      </c>
      <c r="O533" s="355" t="s">
        <v>138</v>
      </c>
      <c r="P533" s="175"/>
      <c r="Q533" s="175"/>
      <c r="R533" s="175">
        <v>3</v>
      </c>
    </row>
    <row r="534" spans="1:18" ht="12.75">
      <c r="A534" s="360" t="s">
        <v>894</v>
      </c>
      <c r="B534" s="361"/>
      <c r="C534" s="361"/>
      <c r="D534" s="361"/>
      <c r="E534" s="361"/>
      <c r="F534" s="361"/>
      <c r="G534" s="361"/>
      <c r="H534" s="361"/>
      <c r="I534" s="361"/>
      <c r="J534" s="361"/>
      <c r="K534" s="361"/>
      <c r="L534" s="361"/>
      <c r="M534" s="361"/>
      <c r="N534" s="361"/>
      <c r="O534" s="361"/>
      <c r="P534" s="361"/>
      <c r="Q534" s="361"/>
      <c r="R534" s="361"/>
    </row>
    <row r="535" spans="1:18">
      <c r="A535" s="170">
        <v>11</v>
      </c>
      <c r="B535" s="171" t="s">
        <v>895</v>
      </c>
      <c r="C535" s="172" t="s">
        <v>896</v>
      </c>
      <c r="D535" s="173">
        <v>141.13</v>
      </c>
      <c r="E535" s="173">
        <v>139.27000000000001</v>
      </c>
      <c r="F535" s="173">
        <v>1.86</v>
      </c>
      <c r="G535" s="173"/>
      <c r="H535" s="174">
        <v>1609.2</v>
      </c>
      <c r="I535" s="174">
        <v>1601.66</v>
      </c>
      <c r="J535" s="174">
        <v>7.54</v>
      </c>
      <c r="K535" s="174"/>
      <c r="L535" s="355">
        <v>11.402253241692058</v>
      </c>
      <c r="M535" s="355">
        <v>11.500394916349537</v>
      </c>
      <c r="N535" s="355">
        <v>4.053763440860215</v>
      </c>
      <c r="O535" s="355" t="s">
        <v>138</v>
      </c>
      <c r="P535" s="175"/>
      <c r="Q535" s="175"/>
      <c r="R535" s="175">
        <v>4</v>
      </c>
    </row>
    <row r="536" spans="1:18" ht="12.75">
      <c r="A536" s="360" t="s">
        <v>897</v>
      </c>
      <c r="B536" s="361"/>
      <c r="C536" s="361"/>
      <c r="D536" s="361"/>
      <c r="E536" s="361"/>
      <c r="F536" s="361"/>
      <c r="G536" s="361"/>
      <c r="H536" s="361"/>
      <c r="I536" s="361"/>
      <c r="J536" s="361"/>
      <c r="K536" s="361"/>
      <c r="L536" s="361"/>
      <c r="M536" s="361"/>
      <c r="N536" s="361"/>
      <c r="O536" s="361"/>
      <c r="P536" s="361"/>
      <c r="Q536" s="361"/>
      <c r="R536" s="361"/>
    </row>
    <row r="537" spans="1:18" ht="48">
      <c r="A537" s="165">
        <v>12</v>
      </c>
      <c r="B537" s="162" t="s">
        <v>898</v>
      </c>
      <c r="C537" s="166" t="s">
        <v>899</v>
      </c>
      <c r="D537" s="167">
        <v>4108.38</v>
      </c>
      <c r="E537" s="167">
        <v>406.28</v>
      </c>
      <c r="F537" s="167">
        <v>37.97</v>
      </c>
      <c r="G537" s="167">
        <v>3664.13</v>
      </c>
      <c r="H537" s="168">
        <v>20753.66</v>
      </c>
      <c r="I537" s="168">
        <v>4672.37</v>
      </c>
      <c r="J537" s="168">
        <v>198.55</v>
      </c>
      <c r="K537" s="168">
        <v>15882.74</v>
      </c>
      <c r="L537" s="354">
        <v>5.0515434307439913</v>
      </c>
      <c r="M537" s="354">
        <v>11.500369203504972</v>
      </c>
      <c r="N537" s="354">
        <v>5.2291282591519623</v>
      </c>
      <c r="O537" s="354">
        <v>4.3346551568858089</v>
      </c>
      <c r="P537" s="169"/>
      <c r="Q537" s="169"/>
      <c r="R537" s="169">
        <v>5</v>
      </c>
    </row>
    <row r="538" spans="1:18" ht="36">
      <c r="A538" s="165">
        <v>13</v>
      </c>
      <c r="B538" s="162" t="s">
        <v>900</v>
      </c>
      <c r="C538" s="166" t="s">
        <v>901</v>
      </c>
      <c r="D538" s="167">
        <v>5133.08</v>
      </c>
      <c r="E538" s="167">
        <v>1632.54</v>
      </c>
      <c r="F538" s="167">
        <v>69.63</v>
      </c>
      <c r="G538" s="167">
        <v>3430.91</v>
      </c>
      <c r="H538" s="168">
        <v>34197.11</v>
      </c>
      <c r="I538" s="168">
        <v>18775.009999999998</v>
      </c>
      <c r="J538" s="168">
        <v>362.61</v>
      </c>
      <c r="K538" s="168">
        <v>15059.49</v>
      </c>
      <c r="L538" s="354">
        <v>6.6621034544561946</v>
      </c>
      <c r="M538" s="354">
        <v>11.500490033934849</v>
      </c>
      <c r="N538" s="354">
        <v>5.2076691081430422</v>
      </c>
      <c r="O538" s="354">
        <v>4.3893573425126275</v>
      </c>
      <c r="P538" s="169"/>
      <c r="Q538" s="169"/>
      <c r="R538" s="169">
        <v>5</v>
      </c>
    </row>
    <row r="539" spans="1:18" ht="36">
      <c r="A539" s="165">
        <v>14</v>
      </c>
      <c r="B539" s="162" t="s">
        <v>902</v>
      </c>
      <c r="C539" s="166" t="s">
        <v>903</v>
      </c>
      <c r="D539" s="167">
        <v>8478.24</v>
      </c>
      <c r="E539" s="167">
        <v>1529.42</v>
      </c>
      <c r="F539" s="167">
        <v>35.880000000000003</v>
      </c>
      <c r="G539" s="167">
        <v>6912.94</v>
      </c>
      <c r="H539" s="168">
        <v>41363.19</v>
      </c>
      <c r="I539" s="168">
        <v>17589.05</v>
      </c>
      <c r="J539" s="168">
        <v>186.25</v>
      </c>
      <c r="K539" s="168">
        <v>23587.89</v>
      </c>
      <c r="L539" s="354">
        <v>4.8787472399932064</v>
      </c>
      <c r="M539" s="354">
        <v>11.500470766695871</v>
      </c>
      <c r="N539" s="354">
        <v>5.1909141583054623</v>
      </c>
      <c r="O539" s="354">
        <v>3.4121357917181401</v>
      </c>
      <c r="P539" s="169"/>
      <c r="Q539" s="169"/>
      <c r="R539" s="169">
        <v>5</v>
      </c>
    </row>
    <row r="540" spans="1:18" ht="36">
      <c r="A540" s="165">
        <v>15</v>
      </c>
      <c r="B540" s="162" t="s">
        <v>904</v>
      </c>
      <c r="C540" s="166" t="s">
        <v>905</v>
      </c>
      <c r="D540" s="167">
        <v>3159.78</v>
      </c>
      <c r="E540" s="167">
        <v>1357.82</v>
      </c>
      <c r="F540" s="167">
        <v>20.95</v>
      </c>
      <c r="G540" s="167">
        <v>1781.01</v>
      </c>
      <c r="H540" s="168">
        <v>23052.15</v>
      </c>
      <c r="I540" s="168">
        <v>15615.57</v>
      </c>
      <c r="J540" s="168">
        <v>109.15</v>
      </c>
      <c r="K540" s="168">
        <v>7327.43</v>
      </c>
      <c r="L540" s="354">
        <v>7.2954920912215409</v>
      </c>
      <c r="M540" s="354">
        <v>11.500471343771634</v>
      </c>
      <c r="N540" s="354">
        <v>5.2100238663484495</v>
      </c>
      <c r="O540" s="354">
        <v>4.1141992464949668</v>
      </c>
      <c r="P540" s="169"/>
      <c r="Q540" s="169"/>
      <c r="R540" s="169">
        <v>5</v>
      </c>
    </row>
    <row r="541" spans="1:18" ht="48">
      <c r="A541" s="165">
        <v>16</v>
      </c>
      <c r="B541" s="162" t="s">
        <v>906</v>
      </c>
      <c r="C541" s="166" t="s">
        <v>907</v>
      </c>
      <c r="D541" s="167">
        <v>5297.57</v>
      </c>
      <c r="E541" s="167">
        <v>1632.54</v>
      </c>
      <c r="F541" s="167">
        <v>69.63</v>
      </c>
      <c r="G541" s="167">
        <v>3595.4</v>
      </c>
      <c r="H541" s="168">
        <v>35105.86</v>
      </c>
      <c r="I541" s="168">
        <v>18775.009999999998</v>
      </c>
      <c r="J541" s="168">
        <v>362.61</v>
      </c>
      <c r="K541" s="168">
        <v>15968.24</v>
      </c>
      <c r="L541" s="354">
        <v>6.6267854884409267</v>
      </c>
      <c r="M541" s="354">
        <v>11.500490033934849</v>
      </c>
      <c r="N541" s="354">
        <v>5.2076691081430422</v>
      </c>
      <c r="O541" s="354">
        <v>4.441297213105635</v>
      </c>
      <c r="P541" s="169"/>
      <c r="Q541" s="169"/>
      <c r="R541" s="169">
        <v>5</v>
      </c>
    </row>
    <row r="542" spans="1:18" ht="48">
      <c r="A542" s="165">
        <v>17</v>
      </c>
      <c r="B542" s="162" t="s">
        <v>908</v>
      </c>
      <c r="C542" s="166" t="s">
        <v>909</v>
      </c>
      <c r="D542" s="167">
        <v>92.76</v>
      </c>
      <c r="E542" s="167">
        <v>14.23</v>
      </c>
      <c r="F542" s="167">
        <v>29.32</v>
      </c>
      <c r="G542" s="167">
        <v>49.21</v>
      </c>
      <c r="H542" s="168">
        <v>545.64</v>
      </c>
      <c r="I542" s="168">
        <v>163.63</v>
      </c>
      <c r="J542" s="168">
        <v>153.30000000000001</v>
      </c>
      <c r="K542" s="168">
        <v>228.71</v>
      </c>
      <c r="L542" s="354">
        <v>5.882276843467011</v>
      </c>
      <c r="M542" s="354">
        <v>11.49894588896697</v>
      </c>
      <c r="N542" s="354">
        <v>5.2285129604365626</v>
      </c>
      <c r="O542" s="354">
        <v>4.6476325950010162</v>
      </c>
      <c r="P542" s="169"/>
      <c r="Q542" s="169"/>
      <c r="R542" s="169">
        <v>5</v>
      </c>
    </row>
    <row r="543" spans="1:18" ht="48">
      <c r="A543" s="170">
        <v>18</v>
      </c>
      <c r="B543" s="171" t="s">
        <v>910</v>
      </c>
      <c r="C543" s="172" t="s">
        <v>911</v>
      </c>
      <c r="D543" s="173">
        <v>147.31</v>
      </c>
      <c r="E543" s="173">
        <v>43.21</v>
      </c>
      <c r="F543" s="173">
        <v>36.9</v>
      </c>
      <c r="G543" s="173">
        <v>67.2</v>
      </c>
      <c r="H543" s="174">
        <v>1003.7</v>
      </c>
      <c r="I543" s="174">
        <v>496.89</v>
      </c>
      <c r="J543" s="174">
        <v>192.94</v>
      </c>
      <c r="K543" s="174">
        <v>313.87</v>
      </c>
      <c r="L543" s="355">
        <v>6.8135225035639131</v>
      </c>
      <c r="M543" s="355">
        <v>11.499421430224485</v>
      </c>
      <c r="N543" s="355">
        <v>5.228726287262873</v>
      </c>
      <c r="O543" s="355">
        <v>4.6706845238095234</v>
      </c>
      <c r="P543" s="175"/>
      <c r="Q543" s="175"/>
      <c r="R543" s="175">
        <v>5</v>
      </c>
    </row>
    <row r="544" spans="1:18" ht="12.75">
      <c r="A544" s="360" t="s">
        <v>912</v>
      </c>
      <c r="B544" s="361"/>
      <c r="C544" s="361"/>
      <c r="D544" s="361"/>
      <c r="E544" s="361"/>
      <c r="F544" s="361"/>
      <c r="G544" s="361"/>
      <c r="H544" s="361"/>
      <c r="I544" s="361"/>
      <c r="J544" s="361"/>
      <c r="K544" s="361"/>
      <c r="L544" s="361"/>
      <c r="M544" s="361"/>
      <c r="N544" s="361"/>
      <c r="O544" s="361"/>
      <c r="P544" s="361"/>
      <c r="Q544" s="361"/>
      <c r="R544" s="361"/>
    </row>
    <row r="545" spans="1:18" ht="48">
      <c r="A545" s="165">
        <v>19</v>
      </c>
      <c r="B545" s="162" t="s">
        <v>913</v>
      </c>
      <c r="C545" s="166" t="s">
        <v>914</v>
      </c>
      <c r="D545" s="167">
        <v>3840.05</v>
      </c>
      <c r="E545" s="167">
        <v>827.43</v>
      </c>
      <c r="F545" s="167">
        <v>283.79000000000002</v>
      </c>
      <c r="G545" s="167">
        <v>2728.83</v>
      </c>
      <c r="H545" s="168">
        <v>28611.759999999998</v>
      </c>
      <c r="I545" s="168">
        <v>9515.83</v>
      </c>
      <c r="J545" s="168">
        <v>1725.08</v>
      </c>
      <c r="K545" s="168">
        <v>17370.849999999999</v>
      </c>
      <c r="L545" s="354">
        <v>7.4508821499720046</v>
      </c>
      <c r="M545" s="354">
        <v>11.500465296157984</v>
      </c>
      <c r="N545" s="354">
        <v>6.078720180415095</v>
      </c>
      <c r="O545" s="354">
        <v>6.3656768651766509</v>
      </c>
      <c r="P545" s="169"/>
      <c r="Q545" s="169"/>
      <c r="R545" s="169">
        <v>6</v>
      </c>
    </row>
    <row r="546" spans="1:18" ht="48">
      <c r="A546" s="170">
        <v>20</v>
      </c>
      <c r="B546" s="171" t="s">
        <v>915</v>
      </c>
      <c r="C546" s="172" t="s">
        <v>916</v>
      </c>
      <c r="D546" s="173">
        <v>3861.28</v>
      </c>
      <c r="E546" s="173">
        <v>966.01</v>
      </c>
      <c r="F546" s="173">
        <v>384.01</v>
      </c>
      <c r="G546" s="173">
        <v>2511.2600000000002</v>
      </c>
      <c r="H546" s="174">
        <v>30260.53</v>
      </c>
      <c r="I546" s="174">
        <v>11109.61</v>
      </c>
      <c r="J546" s="174">
        <v>2374.08</v>
      </c>
      <c r="K546" s="174">
        <v>16776.84</v>
      </c>
      <c r="L546" s="355">
        <v>7.8369167737123435</v>
      </c>
      <c r="M546" s="355">
        <v>11.500512417055726</v>
      </c>
      <c r="N546" s="355">
        <v>6.1823390015885007</v>
      </c>
      <c r="O546" s="355">
        <v>6.6806463687551263</v>
      </c>
      <c r="P546" s="175"/>
      <c r="Q546" s="175"/>
      <c r="R546" s="175">
        <v>6</v>
      </c>
    </row>
    <row r="547" spans="1:18" ht="29.25" customHeight="1">
      <c r="A547" s="360" t="s">
        <v>917</v>
      </c>
      <c r="B547" s="361"/>
      <c r="C547" s="361"/>
      <c r="D547" s="361"/>
      <c r="E547" s="361"/>
      <c r="F547" s="361"/>
      <c r="G547" s="361"/>
      <c r="H547" s="361"/>
      <c r="I547" s="361"/>
      <c r="J547" s="361"/>
      <c r="K547" s="361"/>
      <c r="L547" s="361"/>
      <c r="M547" s="361"/>
      <c r="N547" s="361"/>
      <c r="O547" s="361"/>
      <c r="P547" s="361"/>
      <c r="Q547" s="361"/>
      <c r="R547" s="361"/>
    </row>
    <row r="548" spans="1:18" ht="48">
      <c r="A548" s="165">
        <v>21</v>
      </c>
      <c r="B548" s="162" t="s">
        <v>918</v>
      </c>
      <c r="C548" s="166" t="s">
        <v>919</v>
      </c>
      <c r="D548" s="167">
        <v>2564.2800000000002</v>
      </c>
      <c r="E548" s="167">
        <v>233.56</v>
      </c>
      <c r="F548" s="167">
        <v>40.86</v>
      </c>
      <c r="G548" s="167">
        <v>2289.86</v>
      </c>
      <c r="H548" s="168">
        <v>13541.76</v>
      </c>
      <c r="I548" s="168">
        <v>2686.02</v>
      </c>
      <c r="J548" s="168">
        <v>232.35</v>
      </c>
      <c r="K548" s="168">
        <v>10623.39</v>
      </c>
      <c r="L548" s="354">
        <v>5.2809209602695493</v>
      </c>
      <c r="M548" s="354">
        <v>11.500342524404864</v>
      </c>
      <c r="N548" s="354">
        <v>5.6864904552129225</v>
      </c>
      <c r="O548" s="354">
        <v>4.6393185609600582</v>
      </c>
      <c r="P548" s="169"/>
      <c r="Q548" s="169"/>
      <c r="R548" s="169">
        <v>7</v>
      </c>
    </row>
    <row r="549" spans="1:18" ht="48">
      <c r="A549" s="165">
        <v>22</v>
      </c>
      <c r="B549" s="162" t="s">
        <v>920</v>
      </c>
      <c r="C549" s="166" t="s">
        <v>921</v>
      </c>
      <c r="D549" s="167">
        <v>2862.29</v>
      </c>
      <c r="E549" s="167">
        <v>449.77</v>
      </c>
      <c r="F549" s="167">
        <v>78.19</v>
      </c>
      <c r="G549" s="167">
        <v>2334.33</v>
      </c>
      <c r="H549" s="168">
        <v>17203.09</v>
      </c>
      <c r="I549" s="168">
        <v>5172.55</v>
      </c>
      <c r="J549" s="168">
        <v>444.61</v>
      </c>
      <c r="K549" s="168">
        <v>11585.93</v>
      </c>
      <c r="L549" s="354">
        <v>6.0102540273696938</v>
      </c>
      <c r="M549" s="354">
        <v>11.500433554928076</v>
      </c>
      <c r="N549" s="354">
        <v>5.6862770175214221</v>
      </c>
      <c r="O549" s="354">
        <v>4.9632785424511532</v>
      </c>
      <c r="P549" s="169"/>
      <c r="Q549" s="169"/>
      <c r="R549" s="169">
        <v>7</v>
      </c>
    </row>
    <row r="550" spans="1:18" ht="48">
      <c r="A550" s="165">
        <v>23</v>
      </c>
      <c r="B550" s="162" t="s">
        <v>922</v>
      </c>
      <c r="C550" s="166" t="s">
        <v>923</v>
      </c>
      <c r="D550" s="167">
        <v>1198.27</v>
      </c>
      <c r="E550" s="167">
        <v>122.29</v>
      </c>
      <c r="F550" s="167">
        <v>39.14</v>
      </c>
      <c r="G550" s="167">
        <v>1036.8399999999999</v>
      </c>
      <c r="H550" s="168">
        <v>6795.8</v>
      </c>
      <c r="I550" s="168">
        <v>1406.37</v>
      </c>
      <c r="J550" s="168">
        <v>225.08</v>
      </c>
      <c r="K550" s="168">
        <v>5164.3500000000004</v>
      </c>
      <c r="L550" s="354">
        <v>5.6713428526125167</v>
      </c>
      <c r="M550" s="354">
        <v>11.500286204922723</v>
      </c>
      <c r="N550" s="354">
        <v>5.7506387327542159</v>
      </c>
      <c r="O550" s="354">
        <v>4.9808552910767343</v>
      </c>
      <c r="P550" s="169"/>
      <c r="Q550" s="169"/>
      <c r="R550" s="169">
        <v>7</v>
      </c>
    </row>
    <row r="551" spans="1:18" ht="48">
      <c r="A551" s="165">
        <v>24</v>
      </c>
      <c r="B551" s="162" t="s">
        <v>924</v>
      </c>
      <c r="C551" s="166" t="s">
        <v>925</v>
      </c>
      <c r="D551" s="167">
        <v>499.63</v>
      </c>
      <c r="E551" s="167">
        <v>129.81</v>
      </c>
      <c r="F551" s="167">
        <v>32.35</v>
      </c>
      <c r="G551" s="167">
        <v>337.47</v>
      </c>
      <c r="H551" s="168">
        <v>2949.02</v>
      </c>
      <c r="I551" s="168">
        <v>1492.79</v>
      </c>
      <c r="J551" s="168">
        <v>186.28</v>
      </c>
      <c r="K551" s="168">
        <v>1269.95</v>
      </c>
      <c r="L551" s="354">
        <v>5.9024077817585017</v>
      </c>
      <c r="M551" s="354">
        <v>11.499807410831215</v>
      </c>
      <c r="N551" s="354">
        <v>5.7582689335394122</v>
      </c>
      <c r="O551" s="354">
        <v>3.7631493169763237</v>
      </c>
      <c r="P551" s="169"/>
      <c r="Q551" s="169"/>
      <c r="R551" s="169">
        <v>7</v>
      </c>
    </row>
    <row r="552" spans="1:18" ht="48">
      <c r="A552" s="165">
        <v>25</v>
      </c>
      <c r="B552" s="162" t="s">
        <v>926</v>
      </c>
      <c r="C552" s="166" t="s">
        <v>927</v>
      </c>
      <c r="D552" s="167">
        <v>1905.58</v>
      </c>
      <c r="E552" s="167">
        <v>109.73</v>
      </c>
      <c r="F552" s="167">
        <v>12.88</v>
      </c>
      <c r="G552" s="167">
        <v>1782.97</v>
      </c>
      <c r="H552" s="168">
        <v>8762.9699999999993</v>
      </c>
      <c r="I552" s="168">
        <v>1261.9100000000001</v>
      </c>
      <c r="J552" s="168">
        <v>76.13</v>
      </c>
      <c r="K552" s="168">
        <v>7424.93</v>
      </c>
      <c r="L552" s="354">
        <v>4.598584158104094</v>
      </c>
      <c r="M552" s="354">
        <v>11.500136699170692</v>
      </c>
      <c r="N552" s="354">
        <v>5.9107142857142847</v>
      </c>
      <c r="O552" s="354">
        <v>4.164360589353719</v>
      </c>
      <c r="P552" s="169"/>
      <c r="Q552" s="169"/>
      <c r="R552" s="169">
        <v>7</v>
      </c>
    </row>
    <row r="553" spans="1:18" ht="48">
      <c r="A553" s="165">
        <v>26</v>
      </c>
      <c r="B553" s="162" t="s">
        <v>928</v>
      </c>
      <c r="C553" s="166" t="s">
        <v>929</v>
      </c>
      <c r="D553" s="167">
        <v>15129.24</v>
      </c>
      <c r="E553" s="167">
        <v>594.79</v>
      </c>
      <c r="F553" s="167">
        <v>59.69</v>
      </c>
      <c r="G553" s="167">
        <v>14474.76</v>
      </c>
      <c r="H553" s="168">
        <v>63962.83</v>
      </c>
      <c r="I553" s="168">
        <v>6840.09</v>
      </c>
      <c r="J553" s="168">
        <v>327.3</v>
      </c>
      <c r="K553" s="168">
        <v>56795.44</v>
      </c>
      <c r="L553" s="354">
        <v>4.2277622669744153</v>
      </c>
      <c r="M553" s="354">
        <v>11.500008406328284</v>
      </c>
      <c r="N553" s="354">
        <v>5.4833305411291677</v>
      </c>
      <c r="O553" s="354">
        <v>3.9237569396660117</v>
      </c>
      <c r="P553" s="169"/>
      <c r="Q553" s="169"/>
      <c r="R553" s="169">
        <v>7</v>
      </c>
    </row>
    <row r="554" spans="1:18" ht="48">
      <c r="A554" s="170">
        <v>27</v>
      </c>
      <c r="B554" s="171" t="s">
        <v>930</v>
      </c>
      <c r="C554" s="172" t="s">
        <v>931</v>
      </c>
      <c r="D554" s="173">
        <v>10072.58</v>
      </c>
      <c r="E554" s="173">
        <v>503.73</v>
      </c>
      <c r="F554" s="173">
        <v>33.89</v>
      </c>
      <c r="G554" s="173">
        <v>9534.9599999999991</v>
      </c>
      <c r="H554" s="174">
        <v>44018.87</v>
      </c>
      <c r="I554" s="174">
        <v>5792.95</v>
      </c>
      <c r="J554" s="174">
        <v>185.68</v>
      </c>
      <c r="K554" s="174">
        <v>38040.239999999998</v>
      </c>
      <c r="L554" s="355">
        <v>4.3701683183454492</v>
      </c>
      <c r="M554" s="355">
        <v>11.500109185476346</v>
      </c>
      <c r="N554" s="355">
        <v>5.4789023310711125</v>
      </c>
      <c r="O554" s="355">
        <v>3.9895542299076241</v>
      </c>
      <c r="P554" s="175"/>
      <c r="Q554" s="175"/>
      <c r="R554" s="175">
        <v>7</v>
      </c>
    </row>
    <row r="555" spans="1:18" ht="12.75">
      <c r="A555" s="360" t="s">
        <v>932</v>
      </c>
      <c r="B555" s="361"/>
      <c r="C555" s="361"/>
      <c r="D555" s="361"/>
      <c r="E555" s="361"/>
      <c r="F555" s="361"/>
      <c r="G555" s="361"/>
      <c r="H555" s="361"/>
      <c r="I555" s="361"/>
      <c r="J555" s="361"/>
      <c r="K555" s="361"/>
      <c r="L555" s="361"/>
      <c r="M555" s="361"/>
      <c r="N555" s="361"/>
      <c r="O555" s="361"/>
      <c r="P555" s="361"/>
      <c r="Q555" s="361"/>
      <c r="R555" s="361"/>
    </row>
    <row r="556" spans="1:18" ht="48">
      <c r="A556" s="165">
        <v>28</v>
      </c>
      <c r="B556" s="162" t="s">
        <v>933</v>
      </c>
      <c r="C556" s="166" t="s">
        <v>934</v>
      </c>
      <c r="D556" s="167">
        <v>1523.33</v>
      </c>
      <c r="E556" s="167">
        <v>1341</v>
      </c>
      <c r="F556" s="167">
        <v>77.819999999999993</v>
      </c>
      <c r="G556" s="167">
        <v>104.51</v>
      </c>
      <c r="H556" s="168">
        <v>16236.85</v>
      </c>
      <c r="I556" s="168">
        <v>15422.2</v>
      </c>
      <c r="J556" s="168">
        <v>415.57</v>
      </c>
      <c r="K556" s="168">
        <v>399.08</v>
      </c>
      <c r="L556" s="354">
        <v>10.658786999533916</v>
      </c>
      <c r="M556" s="354">
        <v>11.500521998508576</v>
      </c>
      <c r="N556" s="354">
        <v>5.3401439218709843</v>
      </c>
      <c r="O556" s="354">
        <v>3.818581953880011</v>
      </c>
      <c r="P556" s="169"/>
      <c r="Q556" s="169"/>
      <c r="R556" s="169">
        <v>8</v>
      </c>
    </row>
    <row r="557" spans="1:18" ht="48">
      <c r="A557" s="165">
        <v>29</v>
      </c>
      <c r="B557" s="162" t="s">
        <v>935</v>
      </c>
      <c r="C557" s="166" t="s">
        <v>936</v>
      </c>
      <c r="D557" s="167">
        <v>1429.2</v>
      </c>
      <c r="E557" s="167">
        <v>1310.43</v>
      </c>
      <c r="F557" s="167">
        <v>77.819999999999993</v>
      </c>
      <c r="G557" s="167">
        <v>40.950000000000003</v>
      </c>
      <c r="H557" s="168">
        <v>15654.97</v>
      </c>
      <c r="I557" s="168">
        <v>15070.63</v>
      </c>
      <c r="J557" s="168">
        <v>415.57</v>
      </c>
      <c r="K557" s="168">
        <v>168.77</v>
      </c>
      <c r="L557" s="354">
        <v>10.953659389868458</v>
      </c>
      <c r="M557" s="354">
        <v>11.500522729180497</v>
      </c>
      <c r="N557" s="354">
        <v>5.3401439218709843</v>
      </c>
      <c r="O557" s="354">
        <v>4.1213675213675209</v>
      </c>
      <c r="P557" s="169"/>
      <c r="Q557" s="169"/>
      <c r="R557" s="169">
        <v>8</v>
      </c>
    </row>
    <row r="558" spans="1:18" ht="36">
      <c r="A558" s="165">
        <v>30</v>
      </c>
      <c r="B558" s="162" t="s">
        <v>937</v>
      </c>
      <c r="C558" s="166" t="s">
        <v>938</v>
      </c>
      <c r="D558" s="167">
        <v>647.12</v>
      </c>
      <c r="E558" s="167">
        <v>589.84</v>
      </c>
      <c r="F558" s="167">
        <v>22.44</v>
      </c>
      <c r="G558" s="167">
        <v>34.840000000000003</v>
      </c>
      <c r="H558" s="168">
        <v>7036.29</v>
      </c>
      <c r="I558" s="168">
        <v>6783.16</v>
      </c>
      <c r="J558" s="168">
        <v>120.1</v>
      </c>
      <c r="K558" s="168">
        <v>133.03</v>
      </c>
      <c r="L558" s="354">
        <v>10.873238348374336</v>
      </c>
      <c r="M558" s="354">
        <v>11.5</v>
      </c>
      <c r="N558" s="354">
        <v>5.3520499108734398</v>
      </c>
      <c r="O558" s="354">
        <v>3.8183122847301947</v>
      </c>
      <c r="P558" s="169"/>
      <c r="Q558" s="169"/>
      <c r="R558" s="169">
        <v>8</v>
      </c>
    </row>
    <row r="559" spans="1:18" ht="36">
      <c r="A559" s="165">
        <v>31</v>
      </c>
      <c r="B559" s="162" t="s">
        <v>939</v>
      </c>
      <c r="C559" s="166" t="s">
        <v>940</v>
      </c>
      <c r="D559" s="167">
        <v>821</v>
      </c>
      <c r="E559" s="167">
        <v>720.13</v>
      </c>
      <c r="F559" s="167">
        <v>44.52</v>
      </c>
      <c r="G559" s="167">
        <v>56.35</v>
      </c>
      <c r="H559" s="168">
        <v>8735.7199999999993</v>
      </c>
      <c r="I559" s="168">
        <v>8281.5</v>
      </c>
      <c r="J559" s="168">
        <v>237.81</v>
      </c>
      <c r="K559" s="168">
        <v>216.41</v>
      </c>
      <c r="L559" s="354">
        <v>10.640341047503044</v>
      </c>
      <c r="M559" s="354">
        <v>11.500006943190813</v>
      </c>
      <c r="N559" s="354">
        <v>5.3416442048517521</v>
      </c>
      <c r="O559" s="354">
        <v>3.8404614019520849</v>
      </c>
      <c r="P559" s="169"/>
      <c r="Q559" s="169"/>
      <c r="R559" s="169">
        <v>8</v>
      </c>
    </row>
    <row r="560" spans="1:18" ht="36">
      <c r="A560" s="165">
        <v>32</v>
      </c>
      <c r="B560" s="162" t="s">
        <v>941</v>
      </c>
      <c r="C560" s="166" t="s">
        <v>942</v>
      </c>
      <c r="D560" s="167">
        <v>622.02</v>
      </c>
      <c r="E560" s="167">
        <v>585.92999999999995</v>
      </c>
      <c r="F560" s="167">
        <v>22.44</v>
      </c>
      <c r="G560" s="167">
        <v>13.65</v>
      </c>
      <c r="H560" s="168">
        <v>6914.79</v>
      </c>
      <c r="I560" s="168">
        <v>6738.43</v>
      </c>
      <c r="J560" s="168">
        <v>120.1</v>
      </c>
      <c r="K560" s="168">
        <v>56.26</v>
      </c>
      <c r="L560" s="354">
        <v>11.116668274332016</v>
      </c>
      <c r="M560" s="354">
        <v>11.500401071800388</v>
      </c>
      <c r="N560" s="354">
        <v>5.3520499108734398</v>
      </c>
      <c r="O560" s="354">
        <v>4.1216117216117212</v>
      </c>
      <c r="P560" s="169"/>
      <c r="Q560" s="169"/>
      <c r="R560" s="169">
        <v>8</v>
      </c>
    </row>
    <row r="561" spans="1:18" ht="36">
      <c r="A561" s="170">
        <v>33</v>
      </c>
      <c r="B561" s="171" t="s">
        <v>943</v>
      </c>
      <c r="C561" s="172" t="s">
        <v>944</v>
      </c>
      <c r="D561" s="173">
        <v>774.24</v>
      </c>
      <c r="E561" s="173">
        <v>705.15</v>
      </c>
      <c r="F561" s="173">
        <v>44.52</v>
      </c>
      <c r="G561" s="173">
        <v>24.57</v>
      </c>
      <c r="H561" s="174">
        <v>8448.6200000000008</v>
      </c>
      <c r="I561" s="174">
        <v>8109.55</v>
      </c>
      <c r="J561" s="174">
        <v>237.81</v>
      </c>
      <c r="K561" s="174">
        <v>101.26</v>
      </c>
      <c r="L561" s="355">
        <v>10.912146104567061</v>
      </c>
      <c r="M561" s="355">
        <v>11.50046089484507</v>
      </c>
      <c r="N561" s="355">
        <v>5.3416442048517521</v>
      </c>
      <c r="O561" s="355">
        <v>4.1212861212861212</v>
      </c>
      <c r="P561" s="175"/>
      <c r="Q561" s="175"/>
      <c r="R561" s="175">
        <v>8</v>
      </c>
    </row>
    <row r="562" spans="1:18" ht="12.75">
      <c r="A562" s="360" t="s">
        <v>945</v>
      </c>
      <c r="B562" s="361"/>
      <c r="C562" s="361"/>
      <c r="D562" s="361"/>
      <c r="E562" s="361"/>
      <c r="F562" s="361"/>
      <c r="G562" s="361"/>
      <c r="H562" s="361"/>
      <c r="I562" s="361"/>
      <c r="J562" s="361"/>
      <c r="K562" s="361"/>
      <c r="L562" s="361"/>
      <c r="M562" s="361"/>
      <c r="N562" s="361"/>
      <c r="O562" s="361"/>
      <c r="P562" s="361"/>
      <c r="Q562" s="361"/>
      <c r="R562" s="361"/>
    </row>
    <row r="563" spans="1:18" ht="24">
      <c r="A563" s="170">
        <v>34</v>
      </c>
      <c r="B563" s="171" t="s">
        <v>946</v>
      </c>
      <c r="C563" s="172" t="s">
        <v>947</v>
      </c>
      <c r="D563" s="173">
        <v>73.3</v>
      </c>
      <c r="E563" s="173">
        <v>26.75</v>
      </c>
      <c r="F563" s="173"/>
      <c r="G563" s="173">
        <v>46.55</v>
      </c>
      <c r="H563" s="174">
        <v>468.77</v>
      </c>
      <c r="I563" s="174">
        <v>307.61</v>
      </c>
      <c r="J563" s="174"/>
      <c r="K563" s="174">
        <v>161.16</v>
      </c>
      <c r="L563" s="355">
        <v>6.3952251023192357</v>
      </c>
      <c r="M563" s="355">
        <v>11.499439252336449</v>
      </c>
      <c r="N563" s="355" t="s">
        <v>138</v>
      </c>
      <c r="O563" s="355">
        <v>3.4620837808807736</v>
      </c>
      <c r="P563" s="175"/>
      <c r="Q563" s="175"/>
      <c r="R563" s="175">
        <v>9</v>
      </c>
    </row>
    <row r="564" spans="1:18" ht="12.75">
      <c r="A564" s="360" t="s">
        <v>948</v>
      </c>
      <c r="B564" s="361"/>
      <c r="C564" s="361"/>
      <c r="D564" s="361"/>
      <c r="E564" s="361"/>
      <c r="F564" s="361"/>
      <c r="G564" s="361"/>
      <c r="H564" s="361"/>
      <c r="I564" s="361"/>
      <c r="J564" s="361"/>
      <c r="K564" s="361"/>
      <c r="L564" s="361"/>
      <c r="M564" s="361"/>
      <c r="N564" s="361"/>
      <c r="O564" s="361"/>
      <c r="P564" s="361"/>
      <c r="Q564" s="361"/>
      <c r="R564" s="361"/>
    </row>
    <row r="565" spans="1:18" ht="24">
      <c r="A565" s="165">
        <v>35</v>
      </c>
      <c r="B565" s="162" t="s">
        <v>949</v>
      </c>
      <c r="C565" s="166" t="s">
        <v>950</v>
      </c>
      <c r="D565" s="167">
        <v>7744.35</v>
      </c>
      <c r="E565" s="167">
        <v>374.99</v>
      </c>
      <c r="F565" s="167">
        <v>13.64</v>
      </c>
      <c r="G565" s="167">
        <v>7355.72</v>
      </c>
      <c r="H565" s="168">
        <v>36411.79</v>
      </c>
      <c r="I565" s="168">
        <v>4312.59</v>
      </c>
      <c r="J565" s="168">
        <v>71.86</v>
      </c>
      <c r="K565" s="168">
        <v>32027.34</v>
      </c>
      <c r="L565" s="354">
        <v>4.7017231917462405</v>
      </c>
      <c r="M565" s="354">
        <v>11.500546681244833</v>
      </c>
      <c r="N565" s="354">
        <v>5.2683284457477999</v>
      </c>
      <c r="O565" s="354">
        <v>4.3540727488267637</v>
      </c>
      <c r="P565" s="169"/>
      <c r="Q565" s="169"/>
      <c r="R565" s="169">
        <v>10</v>
      </c>
    </row>
    <row r="566" spans="1:18" ht="24">
      <c r="A566" s="165">
        <v>36</v>
      </c>
      <c r="B566" s="162" t="s">
        <v>951</v>
      </c>
      <c r="C566" s="166" t="s">
        <v>952</v>
      </c>
      <c r="D566" s="167">
        <v>8266.94</v>
      </c>
      <c r="E566" s="167">
        <v>902.83</v>
      </c>
      <c r="F566" s="167">
        <v>8.39</v>
      </c>
      <c r="G566" s="167">
        <v>7355.72</v>
      </c>
      <c r="H566" s="168">
        <v>42454.59</v>
      </c>
      <c r="I566" s="168">
        <v>10383.030000000001</v>
      </c>
      <c r="J566" s="168">
        <v>44.22</v>
      </c>
      <c r="K566" s="168">
        <v>32027.34</v>
      </c>
      <c r="L566" s="354">
        <v>5.1354660853955627</v>
      </c>
      <c r="M566" s="354">
        <v>11.500537199694294</v>
      </c>
      <c r="N566" s="354">
        <v>5.2705601907032174</v>
      </c>
      <c r="O566" s="354">
        <v>4.3540727488267637</v>
      </c>
      <c r="P566" s="169"/>
      <c r="Q566" s="169"/>
      <c r="R566" s="169">
        <v>10</v>
      </c>
    </row>
    <row r="567" spans="1:18" ht="24">
      <c r="A567" s="165">
        <v>37</v>
      </c>
      <c r="B567" s="162" t="s">
        <v>953</v>
      </c>
      <c r="C567" s="166" t="s">
        <v>954</v>
      </c>
      <c r="D567" s="167">
        <v>4615.5600000000004</v>
      </c>
      <c r="E567" s="167">
        <v>651.14</v>
      </c>
      <c r="F567" s="167">
        <v>8.39</v>
      </c>
      <c r="G567" s="167">
        <v>3956.03</v>
      </c>
      <c r="H567" s="168">
        <v>27233.34</v>
      </c>
      <c r="I567" s="168">
        <v>7488.44</v>
      </c>
      <c r="J567" s="168">
        <v>44.22</v>
      </c>
      <c r="K567" s="168">
        <v>19700.68</v>
      </c>
      <c r="L567" s="354">
        <v>5.9003327873540803</v>
      </c>
      <c r="M567" s="354">
        <v>11.500506803452407</v>
      </c>
      <c r="N567" s="354">
        <v>5.2705601907032174</v>
      </c>
      <c r="O567" s="354">
        <v>4.9799116791328677</v>
      </c>
      <c r="P567" s="169"/>
      <c r="Q567" s="169"/>
      <c r="R567" s="169">
        <v>10</v>
      </c>
    </row>
    <row r="568" spans="1:18">
      <c r="A568" s="165">
        <v>38</v>
      </c>
      <c r="B568" s="162" t="s">
        <v>955</v>
      </c>
      <c r="C568" s="166" t="s">
        <v>956</v>
      </c>
      <c r="D568" s="167">
        <v>5330.9</v>
      </c>
      <c r="E568" s="167">
        <v>1366.48</v>
      </c>
      <c r="F568" s="167">
        <v>8.39</v>
      </c>
      <c r="G568" s="167">
        <v>3956.03</v>
      </c>
      <c r="H568" s="168">
        <v>35460.080000000002</v>
      </c>
      <c r="I568" s="168">
        <v>15715.18</v>
      </c>
      <c r="J568" s="168">
        <v>44.22</v>
      </c>
      <c r="K568" s="168">
        <v>19700.68</v>
      </c>
      <c r="L568" s="354">
        <v>6.6517998836969374</v>
      </c>
      <c r="M568" s="354">
        <v>11.500482992799016</v>
      </c>
      <c r="N568" s="354">
        <v>5.2705601907032174</v>
      </c>
      <c r="O568" s="354">
        <v>4.9799116791328677</v>
      </c>
      <c r="P568" s="169"/>
      <c r="Q568" s="169"/>
      <c r="R568" s="169">
        <v>10</v>
      </c>
    </row>
    <row r="569" spans="1:18" ht="24">
      <c r="A569" s="165">
        <v>39</v>
      </c>
      <c r="B569" s="162" t="s">
        <v>957</v>
      </c>
      <c r="C569" s="166" t="s">
        <v>958</v>
      </c>
      <c r="D569" s="167">
        <v>4631.51</v>
      </c>
      <c r="E569" s="167">
        <v>541.09</v>
      </c>
      <c r="F569" s="167">
        <v>8.39</v>
      </c>
      <c r="G569" s="167">
        <v>4082.03</v>
      </c>
      <c r="H569" s="168">
        <v>25669.69</v>
      </c>
      <c r="I569" s="168">
        <v>6222.79</v>
      </c>
      <c r="J569" s="168">
        <v>44.22</v>
      </c>
      <c r="K569" s="168">
        <v>19402.68</v>
      </c>
      <c r="L569" s="354">
        <v>5.5424019380288501</v>
      </c>
      <c r="M569" s="354">
        <v>11.500471270953076</v>
      </c>
      <c r="N569" s="354">
        <v>5.2705601907032174</v>
      </c>
      <c r="O569" s="354">
        <v>4.7531938765761153</v>
      </c>
      <c r="P569" s="169"/>
      <c r="Q569" s="169"/>
      <c r="R569" s="169">
        <v>10</v>
      </c>
    </row>
    <row r="570" spans="1:18" ht="24">
      <c r="A570" s="165">
        <v>40</v>
      </c>
      <c r="B570" s="162" t="s">
        <v>959</v>
      </c>
      <c r="C570" s="166" t="s">
        <v>960</v>
      </c>
      <c r="D570" s="167">
        <v>8275.51</v>
      </c>
      <c r="E570" s="167">
        <v>541.09</v>
      </c>
      <c r="F570" s="167">
        <v>8.39</v>
      </c>
      <c r="G570" s="167">
        <v>7726.03</v>
      </c>
      <c r="H570" s="168">
        <v>23917.69</v>
      </c>
      <c r="I570" s="168">
        <v>6222.79</v>
      </c>
      <c r="J570" s="168">
        <v>44.22</v>
      </c>
      <c r="K570" s="168">
        <v>17650.68</v>
      </c>
      <c r="L570" s="354">
        <v>2.890177161286736</v>
      </c>
      <c r="M570" s="354">
        <v>11.500471270953076</v>
      </c>
      <c r="N570" s="354">
        <v>5.2705601907032174</v>
      </c>
      <c r="O570" s="354">
        <v>2.2845730601615579</v>
      </c>
      <c r="P570" s="169"/>
      <c r="Q570" s="169"/>
      <c r="R570" s="169">
        <v>10</v>
      </c>
    </row>
    <row r="571" spans="1:18">
      <c r="A571" s="170">
        <v>41</v>
      </c>
      <c r="B571" s="171" t="s">
        <v>961</v>
      </c>
      <c r="C571" s="172" t="s">
        <v>962</v>
      </c>
      <c r="D571" s="173">
        <v>8954.16</v>
      </c>
      <c r="E571" s="173">
        <v>1219.74</v>
      </c>
      <c r="F571" s="173">
        <v>8.39</v>
      </c>
      <c r="G571" s="173">
        <v>7726.03</v>
      </c>
      <c r="H571" s="174">
        <v>31722.54</v>
      </c>
      <c r="I571" s="174">
        <v>14027.64</v>
      </c>
      <c r="J571" s="174">
        <v>44.22</v>
      </c>
      <c r="K571" s="174">
        <v>17650.68</v>
      </c>
      <c r="L571" s="355">
        <v>3.5427711812163287</v>
      </c>
      <c r="M571" s="355">
        <v>11.500516503517142</v>
      </c>
      <c r="N571" s="355">
        <v>5.2705601907032174</v>
      </c>
      <c r="O571" s="355">
        <v>2.2845730601615579</v>
      </c>
      <c r="P571" s="175"/>
      <c r="Q571" s="175"/>
      <c r="R571" s="175">
        <v>10</v>
      </c>
    </row>
    <row r="572" spans="1:18" ht="12.75">
      <c r="A572" s="360" t="s">
        <v>963</v>
      </c>
      <c r="B572" s="361"/>
      <c r="C572" s="361"/>
      <c r="D572" s="361"/>
      <c r="E572" s="361"/>
      <c r="F572" s="361"/>
      <c r="G572" s="361"/>
      <c r="H572" s="361"/>
      <c r="I572" s="361"/>
      <c r="J572" s="361"/>
      <c r="K572" s="361"/>
      <c r="L572" s="361"/>
      <c r="M572" s="361"/>
      <c r="N572" s="361"/>
      <c r="O572" s="361"/>
      <c r="P572" s="361"/>
      <c r="Q572" s="361"/>
      <c r="R572" s="361"/>
    </row>
    <row r="573" spans="1:18">
      <c r="A573" s="170">
        <v>42</v>
      </c>
      <c r="B573" s="171" t="s">
        <v>964</v>
      </c>
      <c r="C573" s="172" t="s">
        <v>965</v>
      </c>
      <c r="D573" s="173">
        <v>111.28</v>
      </c>
      <c r="E573" s="173">
        <v>48.81</v>
      </c>
      <c r="F573" s="173">
        <v>3.61</v>
      </c>
      <c r="G573" s="173">
        <v>58.86</v>
      </c>
      <c r="H573" s="174">
        <v>868.67</v>
      </c>
      <c r="I573" s="174">
        <v>561.36</v>
      </c>
      <c r="J573" s="174">
        <v>20.100000000000001</v>
      </c>
      <c r="K573" s="174">
        <v>287.20999999999998</v>
      </c>
      <c r="L573" s="355">
        <v>7.80616462976276</v>
      </c>
      <c r="M573" s="355">
        <v>11.500921942224954</v>
      </c>
      <c r="N573" s="355">
        <v>5.5678670360110809</v>
      </c>
      <c r="O573" s="355">
        <v>4.8795446822969755</v>
      </c>
      <c r="P573" s="175"/>
      <c r="Q573" s="175"/>
      <c r="R573" s="175">
        <v>11</v>
      </c>
    </row>
    <row r="574" spans="1:18" ht="12.75">
      <c r="A574" s="360" t="s">
        <v>966</v>
      </c>
      <c r="B574" s="361"/>
      <c r="C574" s="361"/>
      <c r="D574" s="361"/>
      <c r="E574" s="361"/>
      <c r="F574" s="361"/>
      <c r="G574" s="361"/>
      <c r="H574" s="361"/>
      <c r="I574" s="361"/>
      <c r="J574" s="361"/>
      <c r="K574" s="361"/>
      <c r="L574" s="361"/>
      <c r="M574" s="361"/>
      <c r="N574" s="361"/>
      <c r="O574" s="361"/>
      <c r="P574" s="361"/>
      <c r="Q574" s="361"/>
      <c r="R574" s="361"/>
    </row>
    <row r="575" spans="1:18">
      <c r="A575" s="165">
        <v>43</v>
      </c>
      <c r="B575" s="162" t="s">
        <v>967</v>
      </c>
      <c r="C575" s="166" t="s">
        <v>968</v>
      </c>
      <c r="D575" s="167">
        <v>2840.51</v>
      </c>
      <c r="E575" s="167">
        <v>302.07</v>
      </c>
      <c r="F575" s="167">
        <v>48.63</v>
      </c>
      <c r="G575" s="167">
        <v>2489.81</v>
      </c>
      <c r="H575" s="168">
        <v>16279.23</v>
      </c>
      <c r="I575" s="168">
        <v>3473.93</v>
      </c>
      <c r="J575" s="168">
        <v>276.38</v>
      </c>
      <c r="K575" s="168">
        <v>12528.92</v>
      </c>
      <c r="L575" s="354">
        <v>5.7310940640941235</v>
      </c>
      <c r="M575" s="354">
        <v>11.500413811368226</v>
      </c>
      <c r="N575" s="354">
        <v>5.6833230516142299</v>
      </c>
      <c r="O575" s="354">
        <v>5.0320787529972169</v>
      </c>
      <c r="P575" s="169"/>
      <c r="Q575" s="169"/>
      <c r="R575" s="169">
        <v>12</v>
      </c>
    </row>
    <row r="576" spans="1:18" ht="48">
      <c r="A576" s="165">
        <v>44</v>
      </c>
      <c r="B576" s="162" t="s">
        <v>969</v>
      </c>
      <c r="C576" s="166" t="s">
        <v>970</v>
      </c>
      <c r="D576" s="167">
        <v>2012.96</v>
      </c>
      <c r="E576" s="167">
        <v>202.61</v>
      </c>
      <c r="F576" s="167">
        <v>31.65</v>
      </c>
      <c r="G576" s="167">
        <v>1778.7</v>
      </c>
      <c r="H576" s="168">
        <v>11467.73</v>
      </c>
      <c r="I576" s="168">
        <v>2330.14</v>
      </c>
      <c r="J576" s="168">
        <v>181.4</v>
      </c>
      <c r="K576" s="168">
        <v>8956.19</v>
      </c>
      <c r="L576" s="354">
        <v>5.6969487719577137</v>
      </c>
      <c r="M576" s="354">
        <v>11.500616948817925</v>
      </c>
      <c r="N576" s="354">
        <v>5.7314375987361776</v>
      </c>
      <c r="O576" s="354">
        <v>5.035244841738348</v>
      </c>
      <c r="P576" s="169"/>
      <c r="Q576" s="169"/>
      <c r="R576" s="169">
        <v>12</v>
      </c>
    </row>
    <row r="577" spans="1:18" ht="48">
      <c r="A577" s="165">
        <v>45</v>
      </c>
      <c r="B577" s="162" t="s">
        <v>971</v>
      </c>
      <c r="C577" s="166" t="s">
        <v>972</v>
      </c>
      <c r="D577" s="167">
        <v>1517.01</v>
      </c>
      <c r="E577" s="167">
        <v>178.41</v>
      </c>
      <c r="F577" s="167">
        <v>17.45</v>
      </c>
      <c r="G577" s="167">
        <v>1321.15</v>
      </c>
      <c r="H577" s="168">
        <v>7800.8</v>
      </c>
      <c r="I577" s="168">
        <v>2051.83</v>
      </c>
      <c r="J577" s="168">
        <v>100.63</v>
      </c>
      <c r="K577" s="168">
        <v>5648.34</v>
      </c>
      <c r="L577" s="354">
        <v>5.1422205522705848</v>
      </c>
      <c r="M577" s="354">
        <v>11.500644582702764</v>
      </c>
      <c r="N577" s="354">
        <v>5.7667621776504294</v>
      </c>
      <c r="O577" s="354">
        <v>4.2753207432918288</v>
      </c>
      <c r="P577" s="169"/>
      <c r="Q577" s="169"/>
      <c r="R577" s="169">
        <v>12</v>
      </c>
    </row>
    <row r="578" spans="1:18" ht="48">
      <c r="A578" s="170">
        <v>46</v>
      </c>
      <c r="B578" s="171" t="s">
        <v>973</v>
      </c>
      <c r="C578" s="172" t="s">
        <v>974</v>
      </c>
      <c r="D578" s="173">
        <v>1554.64</v>
      </c>
      <c r="E578" s="173">
        <v>174.71</v>
      </c>
      <c r="F578" s="173">
        <v>11.32</v>
      </c>
      <c r="G578" s="173">
        <v>1368.61</v>
      </c>
      <c r="H578" s="174">
        <v>7329.68</v>
      </c>
      <c r="I578" s="174">
        <v>2009.27</v>
      </c>
      <c r="J578" s="174">
        <v>63.32</v>
      </c>
      <c r="K578" s="174">
        <v>5257.09</v>
      </c>
      <c r="L578" s="355">
        <v>4.7147120876858954</v>
      </c>
      <c r="M578" s="355">
        <v>11.500600995936122</v>
      </c>
      <c r="N578" s="355">
        <v>5.5936395759717312</v>
      </c>
      <c r="O578" s="355">
        <v>3.8411892357939812</v>
      </c>
      <c r="P578" s="175"/>
      <c r="Q578" s="175"/>
      <c r="R578" s="175">
        <v>12</v>
      </c>
    </row>
    <row r="579" spans="1:18" ht="12.75">
      <c r="A579" s="360" t="s">
        <v>975</v>
      </c>
      <c r="B579" s="361"/>
      <c r="C579" s="361"/>
      <c r="D579" s="361"/>
      <c r="E579" s="361"/>
      <c r="F579" s="361"/>
      <c r="G579" s="361"/>
      <c r="H579" s="361"/>
      <c r="I579" s="361"/>
      <c r="J579" s="361"/>
      <c r="K579" s="361"/>
      <c r="L579" s="361"/>
      <c r="M579" s="361"/>
      <c r="N579" s="361"/>
      <c r="O579" s="361"/>
      <c r="P579" s="361"/>
      <c r="Q579" s="361"/>
      <c r="R579" s="361"/>
    </row>
    <row r="580" spans="1:18" ht="36">
      <c r="A580" s="165">
        <v>47</v>
      </c>
      <c r="B580" s="162" t="s">
        <v>976</v>
      </c>
      <c r="C580" s="166" t="s">
        <v>977</v>
      </c>
      <c r="D580" s="167">
        <v>1016.96</v>
      </c>
      <c r="E580" s="167">
        <v>43.3</v>
      </c>
      <c r="F580" s="167">
        <v>6.29</v>
      </c>
      <c r="G580" s="167">
        <v>967.37</v>
      </c>
      <c r="H580" s="168">
        <v>4601.37</v>
      </c>
      <c r="I580" s="168">
        <v>497.97</v>
      </c>
      <c r="J580" s="168">
        <v>33.17</v>
      </c>
      <c r="K580" s="168">
        <v>4070.23</v>
      </c>
      <c r="L580" s="354">
        <v>4.5246322372561361</v>
      </c>
      <c r="M580" s="354">
        <v>11.500461893764436</v>
      </c>
      <c r="N580" s="354">
        <v>5.2734499205087442</v>
      </c>
      <c r="O580" s="354">
        <v>4.2075214240673162</v>
      </c>
      <c r="P580" s="169"/>
      <c r="Q580" s="169"/>
      <c r="R580" s="169">
        <v>13</v>
      </c>
    </row>
    <row r="581" spans="1:18" ht="36">
      <c r="A581" s="170">
        <v>48</v>
      </c>
      <c r="B581" s="171" t="s">
        <v>978</v>
      </c>
      <c r="C581" s="172" t="s">
        <v>979</v>
      </c>
      <c r="D581" s="173">
        <v>1146.4000000000001</v>
      </c>
      <c r="E581" s="173">
        <v>81.59</v>
      </c>
      <c r="F581" s="173">
        <v>7.34</v>
      </c>
      <c r="G581" s="173">
        <v>1057.47</v>
      </c>
      <c r="H581" s="174">
        <v>5494.43</v>
      </c>
      <c r="I581" s="174">
        <v>938.33</v>
      </c>
      <c r="J581" s="174">
        <v>38.69</v>
      </c>
      <c r="K581" s="174">
        <v>4517.41</v>
      </c>
      <c r="L581" s="355">
        <v>4.7927686671318908</v>
      </c>
      <c r="M581" s="355">
        <v>11.500551538178698</v>
      </c>
      <c r="N581" s="355">
        <v>5.2711171662125338</v>
      </c>
      <c r="O581" s="355">
        <v>4.2719036946674604</v>
      </c>
      <c r="P581" s="175"/>
      <c r="Q581" s="175"/>
      <c r="R581" s="175">
        <v>13</v>
      </c>
    </row>
    <row r="582" spans="1:18" ht="12.75">
      <c r="A582" s="360" t="s">
        <v>980</v>
      </c>
      <c r="B582" s="361"/>
      <c r="C582" s="361"/>
      <c r="D582" s="361"/>
      <c r="E582" s="361"/>
      <c r="F582" s="361"/>
      <c r="G582" s="361"/>
      <c r="H582" s="361"/>
      <c r="I582" s="361"/>
      <c r="J582" s="361"/>
      <c r="K582" s="361"/>
      <c r="L582" s="361"/>
      <c r="M582" s="361"/>
      <c r="N582" s="361"/>
      <c r="O582" s="361"/>
      <c r="P582" s="361"/>
      <c r="Q582" s="361"/>
      <c r="R582" s="361"/>
    </row>
    <row r="583" spans="1:18" ht="48">
      <c r="A583" s="165">
        <v>49</v>
      </c>
      <c r="B583" s="162" t="s">
        <v>981</v>
      </c>
      <c r="C583" s="166" t="s">
        <v>982</v>
      </c>
      <c r="D583" s="167">
        <v>2509.5700000000002</v>
      </c>
      <c r="E583" s="167">
        <v>1609.31</v>
      </c>
      <c r="F583" s="167">
        <v>142.75</v>
      </c>
      <c r="G583" s="167">
        <v>757.51</v>
      </c>
      <c r="H583" s="168">
        <v>23414.25</v>
      </c>
      <c r="I583" s="168">
        <v>18507.02</v>
      </c>
      <c r="J583" s="168">
        <v>852</v>
      </c>
      <c r="K583" s="168">
        <v>4055.23</v>
      </c>
      <c r="L583" s="354">
        <v>9.3299848181162499</v>
      </c>
      <c r="M583" s="354">
        <v>11.499972037705602</v>
      </c>
      <c r="N583" s="354">
        <v>5.9684763572679511</v>
      </c>
      <c r="O583" s="354">
        <v>5.3533682723660414</v>
      </c>
      <c r="P583" s="169"/>
      <c r="Q583" s="169"/>
      <c r="R583" s="169">
        <v>14</v>
      </c>
    </row>
    <row r="584" spans="1:18" ht="48">
      <c r="A584" s="165">
        <v>50</v>
      </c>
      <c r="B584" s="162" t="s">
        <v>983</v>
      </c>
      <c r="C584" s="166" t="s">
        <v>984</v>
      </c>
      <c r="D584" s="167">
        <v>2024.38</v>
      </c>
      <c r="E584" s="167">
        <v>1506.33</v>
      </c>
      <c r="F584" s="167">
        <v>134.84</v>
      </c>
      <c r="G584" s="167">
        <v>383.21</v>
      </c>
      <c r="H584" s="168">
        <v>20329.63</v>
      </c>
      <c r="I584" s="168">
        <v>17322.75</v>
      </c>
      <c r="J584" s="168">
        <v>804.38</v>
      </c>
      <c r="K584" s="168">
        <v>2202.5</v>
      </c>
      <c r="L584" s="354">
        <v>10.042398166352166</v>
      </c>
      <c r="M584" s="354">
        <v>11.499970126067993</v>
      </c>
      <c r="N584" s="354">
        <v>5.9654405221002671</v>
      </c>
      <c r="O584" s="354">
        <v>5.7475013700060025</v>
      </c>
      <c r="P584" s="169"/>
      <c r="Q584" s="169"/>
      <c r="R584" s="169">
        <v>14</v>
      </c>
    </row>
    <row r="585" spans="1:18" ht="60">
      <c r="A585" s="165">
        <v>51</v>
      </c>
      <c r="B585" s="162" t="s">
        <v>985</v>
      </c>
      <c r="C585" s="166" t="s">
        <v>986</v>
      </c>
      <c r="D585" s="167">
        <v>2562.09</v>
      </c>
      <c r="E585" s="167">
        <v>1657.54</v>
      </c>
      <c r="F585" s="167">
        <v>147.04</v>
      </c>
      <c r="G585" s="167">
        <v>757.51</v>
      </c>
      <c r="H585" s="168">
        <v>23994.37</v>
      </c>
      <c r="I585" s="168">
        <v>19061.759999999998</v>
      </c>
      <c r="J585" s="168">
        <v>877.38</v>
      </c>
      <c r="K585" s="168">
        <v>4055.23</v>
      </c>
      <c r="L585" s="354">
        <v>9.365155010167479</v>
      </c>
      <c r="M585" s="354">
        <v>11.500030165184549</v>
      </c>
      <c r="N585" s="354">
        <v>5.9669477693144728</v>
      </c>
      <c r="O585" s="354">
        <v>5.3533682723660414</v>
      </c>
      <c r="P585" s="169"/>
      <c r="Q585" s="169"/>
      <c r="R585" s="169">
        <v>14</v>
      </c>
    </row>
    <row r="586" spans="1:18" ht="60">
      <c r="A586" s="165">
        <v>52</v>
      </c>
      <c r="B586" s="162" t="s">
        <v>987</v>
      </c>
      <c r="C586" s="166" t="s">
        <v>988</v>
      </c>
      <c r="D586" s="167">
        <v>2072.7199999999998</v>
      </c>
      <c r="E586" s="167">
        <v>1551.42</v>
      </c>
      <c r="F586" s="167">
        <v>138.09</v>
      </c>
      <c r="G586" s="167">
        <v>383.21</v>
      </c>
      <c r="H586" s="168">
        <v>20868.080000000002</v>
      </c>
      <c r="I586" s="168">
        <v>17841.34</v>
      </c>
      <c r="J586" s="168">
        <v>824.24</v>
      </c>
      <c r="K586" s="168">
        <v>2202.5</v>
      </c>
      <c r="L586" s="354">
        <v>10.067968659539158</v>
      </c>
      <c r="M586" s="354">
        <v>11.500006445707802</v>
      </c>
      <c r="N586" s="354">
        <v>5.9688608878267795</v>
      </c>
      <c r="O586" s="354">
        <v>5.7475013700060025</v>
      </c>
      <c r="P586" s="169"/>
      <c r="Q586" s="169"/>
      <c r="R586" s="169">
        <v>14</v>
      </c>
    </row>
    <row r="587" spans="1:18" ht="48">
      <c r="A587" s="165">
        <v>53</v>
      </c>
      <c r="B587" s="162" t="s">
        <v>989</v>
      </c>
      <c r="C587" s="166" t="s">
        <v>990</v>
      </c>
      <c r="D587" s="167">
        <v>2124.62</v>
      </c>
      <c r="E587" s="167">
        <v>1240.82</v>
      </c>
      <c r="F587" s="167">
        <v>142.75</v>
      </c>
      <c r="G587" s="167">
        <v>741.05</v>
      </c>
      <c r="H587" s="168">
        <v>19085.150000000001</v>
      </c>
      <c r="I587" s="168">
        <v>14269.46</v>
      </c>
      <c r="J587" s="168">
        <v>852</v>
      </c>
      <c r="K587" s="168">
        <v>3963.69</v>
      </c>
      <c r="L587" s="354">
        <v>8.9828534043734898</v>
      </c>
      <c r="M587" s="354">
        <v>11.50002417756</v>
      </c>
      <c r="N587" s="354">
        <v>5.9684763572679511</v>
      </c>
      <c r="O587" s="354">
        <v>5.3487483975440258</v>
      </c>
      <c r="P587" s="169"/>
      <c r="Q587" s="169"/>
      <c r="R587" s="169">
        <v>14</v>
      </c>
    </row>
    <row r="588" spans="1:18" ht="48">
      <c r="A588" s="170">
        <v>54</v>
      </c>
      <c r="B588" s="171" t="s">
        <v>991</v>
      </c>
      <c r="C588" s="172" t="s">
        <v>992</v>
      </c>
      <c r="D588" s="173">
        <v>1764.62</v>
      </c>
      <c r="E588" s="173">
        <v>1161.3699999999999</v>
      </c>
      <c r="F588" s="173">
        <v>134.84</v>
      </c>
      <c r="G588" s="173">
        <v>468.41</v>
      </c>
      <c r="H588" s="174">
        <v>16867.650000000001</v>
      </c>
      <c r="I588" s="174">
        <v>13355.72</v>
      </c>
      <c r="J588" s="174">
        <v>804.38</v>
      </c>
      <c r="K588" s="174">
        <v>2707.55</v>
      </c>
      <c r="L588" s="355">
        <v>9.5588001949428225</v>
      </c>
      <c r="M588" s="355">
        <v>11.499969863178832</v>
      </c>
      <c r="N588" s="355">
        <v>5.9654405221002671</v>
      </c>
      <c r="O588" s="355">
        <v>5.7802993104331675</v>
      </c>
      <c r="P588" s="175"/>
      <c r="Q588" s="175"/>
      <c r="R588" s="175">
        <v>14</v>
      </c>
    </row>
    <row r="589" spans="1:18" ht="12.75">
      <c r="A589" s="360" t="s">
        <v>993</v>
      </c>
      <c r="B589" s="361"/>
      <c r="C589" s="361"/>
      <c r="D589" s="361"/>
      <c r="E589" s="361"/>
      <c r="F589" s="361"/>
      <c r="G589" s="361"/>
      <c r="H589" s="361"/>
      <c r="I589" s="361"/>
      <c r="J589" s="361"/>
      <c r="K589" s="361"/>
      <c r="L589" s="361"/>
      <c r="M589" s="361"/>
      <c r="N589" s="361"/>
      <c r="O589" s="361"/>
      <c r="P589" s="361"/>
      <c r="Q589" s="361"/>
      <c r="R589" s="361"/>
    </row>
    <row r="590" spans="1:18" ht="36">
      <c r="A590" s="165">
        <v>55</v>
      </c>
      <c r="B590" s="162" t="s">
        <v>994</v>
      </c>
      <c r="C590" s="166" t="s">
        <v>995</v>
      </c>
      <c r="D590" s="167">
        <v>632.46</v>
      </c>
      <c r="E590" s="167">
        <v>623.33000000000004</v>
      </c>
      <c r="F590" s="167"/>
      <c r="G590" s="167">
        <v>9.1300000000000008</v>
      </c>
      <c r="H590" s="168">
        <v>7216.84</v>
      </c>
      <c r="I590" s="168">
        <v>7168.27</v>
      </c>
      <c r="J590" s="168"/>
      <c r="K590" s="168">
        <v>48.57</v>
      </c>
      <c r="L590" s="354">
        <v>11.410745343579039</v>
      </c>
      <c r="M590" s="354">
        <v>11.499959892833651</v>
      </c>
      <c r="N590" s="354" t="s">
        <v>138</v>
      </c>
      <c r="O590" s="354">
        <v>5.3198247535596925</v>
      </c>
      <c r="P590" s="169"/>
      <c r="Q590" s="169"/>
      <c r="R590" s="169">
        <v>15</v>
      </c>
    </row>
    <row r="591" spans="1:18" ht="24">
      <c r="A591" s="170">
        <v>56</v>
      </c>
      <c r="B591" s="171" t="s">
        <v>996</v>
      </c>
      <c r="C591" s="172" t="s">
        <v>997</v>
      </c>
      <c r="D591" s="173">
        <v>1130.9100000000001</v>
      </c>
      <c r="E591" s="173">
        <v>1121.78</v>
      </c>
      <c r="F591" s="173"/>
      <c r="G591" s="173">
        <v>9.1300000000000008</v>
      </c>
      <c r="H591" s="174">
        <v>12949.09</v>
      </c>
      <c r="I591" s="174">
        <v>12900.52</v>
      </c>
      <c r="J591" s="174"/>
      <c r="K591" s="174">
        <v>48.57</v>
      </c>
      <c r="L591" s="355">
        <v>11.450150763544402</v>
      </c>
      <c r="M591" s="355">
        <v>11.500044572019469</v>
      </c>
      <c r="N591" s="355" t="s">
        <v>138</v>
      </c>
      <c r="O591" s="355">
        <v>5.3198247535596925</v>
      </c>
      <c r="P591" s="175"/>
      <c r="Q591" s="175"/>
      <c r="R591" s="175">
        <v>15</v>
      </c>
    </row>
    <row r="592" spans="1:18" ht="12.75">
      <c r="A592" s="360" t="s">
        <v>998</v>
      </c>
      <c r="B592" s="361"/>
      <c r="C592" s="361"/>
      <c r="D592" s="361"/>
      <c r="E592" s="361"/>
      <c r="F592" s="361"/>
      <c r="G592" s="361"/>
      <c r="H592" s="361"/>
      <c r="I592" s="361"/>
      <c r="J592" s="361"/>
      <c r="K592" s="361"/>
      <c r="L592" s="361"/>
      <c r="M592" s="361"/>
      <c r="N592" s="361"/>
      <c r="O592" s="361"/>
      <c r="P592" s="361"/>
      <c r="Q592" s="361"/>
      <c r="R592" s="361"/>
    </row>
    <row r="593" spans="1:18" ht="36">
      <c r="A593" s="165">
        <v>57</v>
      </c>
      <c r="B593" s="162" t="s">
        <v>999</v>
      </c>
      <c r="C593" s="166" t="s">
        <v>1000</v>
      </c>
      <c r="D593" s="167">
        <v>765.77</v>
      </c>
      <c r="E593" s="167">
        <v>480.33</v>
      </c>
      <c r="F593" s="167">
        <v>33.729999999999997</v>
      </c>
      <c r="G593" s="167">
        <v>251.71</v>
      </c>
      <c r="H593" s="168">
        <v>7164.69</v>
      </c>
      <c r="I593" s="168">
        <v>5523.82</v>
      </c>
      <c r="J593" s="168">
        <v>179.59</v>
      </c>
      <c r="K593" s="168">
        <v>1461.28</v>
      </c>
      <c r="L593" s="354">
        <v>9.3561905010642885</v>
      </c>
      <c r="M593" s="354">
        <v>11.500052047550643</v>
      </c>
      <c r="N593" s="354">
        <v>5.324340349836941</v>
      </c>
      <c r="O593" s="354">
        <v>5.8054109888363588</v>
      </c>
      <c r="P593" s="169"/>
      <c r="Q593" s="169"/>
      <c r="R593" s="169">
        <v>16</v>
      </c>
    </row>
    <row r="594" spans="1:18" ht="36">
      <c r="A594" s="165">
        <v>58</v>
      </c>
      <c r="B594" s="162" t="s">
        <v>1001</v>
      </c>
      <c r="C594" s="166" t="s">
        <v>1002</v>
      </c>
      <c r="D594" s="167">
        <v>1453.46</v>
      </c>
      <c r="E594" s="167">
        <v>796.67</v>
      </c>
      <c r="F594" s="167">
        <v>71.56</v>
      </c>
      <c r="G594" s="167">
        <v>585.23</v>
      </c>
      <c r="H594" s="168">
        <v>12940.01</v>
      </c>
      <c r="I594" s="168">
        <v>9161.75</v>
      </c>
      <c r="J594" s="168">
        <v>381.13</v>
      </c>
      <c r="K594" s="168">
        <v>3397.13</v>
      </c>
      <c r="L594" s="354">
        <v>8.9029006646209741</v>
      </c>
      <c r="M594" s="354">
        <v>11.500056485119309</v>
      </c>
      <c r="N594" s="354">
        <v>5.3260201229737278</v>
      </c>
      <c r="O594" s="354">
        <v>5.8047776088033762</v>
      </c>
      <c r="P594" s="169"/>
      <c r="Q594" s="169"/>
      <c r="R594" s="169">
        <v>16</v>
      </c>
    </row>
    <row r="595" spans="1:18" ht="36">
      <c r="A595" s="165">
        <v>59</v>
      </c>
      <c r="B595" s="162" t="s">
        <v>1003</v>
      </c>
      <c r="C595" s="166" t="s">
        <v>1004</v>
      </c>
      <c r="D595" s="167">
        <v>2772.84</v>
      </c>
      <c r="E595" s="167">
        <v>1374.34</v>
      </c>
      <c r="F595" s="167">
        <v>145.28</v>
      </c>
      <c r="G595" s="167">
        <v>1253.22</v>
      </c>
      <c r="H595" s="168">
        <v>23855.37</v>
      </c>
      <c r="I595" s="168">
        <v>15804.93</v>
      </c>
      <c r="J595" s="168">
        <v>773.69</v>
      </c>
      <c r="K595" s="168">
        <v>7276.75</v>
      </c>
      <c r="L595" s="354">
        <v>8.6032262950621021</v>
      </c>
      <c r="M595" s="354">
        <v>11.500014552439717</v>
      </c>
      <c r="N595" s="354">
        <v>5.3255093612334807</v>
      </c>
      <c r="O595" s="354">
        <v>5.8064426038524761</v>
      </c>
      <c r="P595" s="169"/>
      <c r="Q595" s="169"/>
      <c r="R595" s="169">
        <v>16</v>
      </c>
    </row>
    <row r="596" spans="1:18" ht="36">
      <c r="A596" s="165">
        <v>60</v>
      </c>
      <c r="B596" s="162" t="s">
        <v>1005</v>
      </c>
      <c r="C596" s="166" t="s">
        <v>1006</v>
      </c>
      <c r="D596" s="167">
        <v>722.4</v>
      </c>
      <c r="E596" s="167">
        <v>243.49</v>
      </c>
      <c r="F596" s="167">
        <v>16.989999999999998</v>
      </c>
      <c r="G596" s="167">
        <v>461.92</v>
      </c>
      <c r="H596" s="168">
        <v>5440.45</v>
      </c>
      <c r="I596" s="168">
        <v>2800.09</v>
      </c>
      <c r="J596" s="168">
        <v>90.31</v>
      </c>
      <c r="K596" s="168">
        <v>2550.0500000000002</v>
      </c>
      <c r="L596" s="354">
        <v>7.531076965669989</v>
      </c>
      <c r="M596" s="354">
        <v>11.499815187482032</v>
      </c>
      <c r="N596" s="354">
        <v>5.3154796939376112</v>
      </c>
      <c r="O596" s="354">
        <v>5.5205446830620026</v>
      </c>
      <c r="P596" s="169"/>
      <c r="Q596" s="169"/>
      <c r="R596" s="169">
        <v>16</v>
      </c>
    </row>
    <row r="597" spans="1:18" ht="36">
      <c r="A597" s="165">
        <v>61</v>
      </c>
      <c r="B597" s="162" t="s">
        <v>1007</v>
      </c>
      <c r="C597" s="166" t="s">
        <v>1008</v>
      </c>
      <c r="D597" s="167">
        <v>1547.35</v>
      </c>
      <c r="E597" s="167">
        <v>432.86</v>
      </c>
      <c r="F597" s="167">
        <v>40.18</v>
      </c>
      <c r="G597" s="167">
        <v>1074.31</v>
      </c>
      <c r="H597" s="168">
        <v>11122.32</v>
      </c>
      <c r="I597" s="168">
        <v>4977.9399999999996</v>
      </c>
      <c r="J597" s="168">
        <v>213.77</v>
      </c>
      <c r="K597" s="168">
        <v>5930.61</v>
      </c>
      <c r="L597" s="354">
        <v>7.187979448734934</v>
      </c>
      <c r="M597" s="354">
        <v>11.500115510788707</v>
      </c>
      <c r="N597" s="354">
        <v>5.320308611249378</v>
      </c>
      <c r="O597" s="354">
        <v>5.5203898316128495</v>
      </c>
      <c r="P597" s="169"/>
      <c r="Q597" s="169"/>
      <c r="R597" s="169">
        <v>16</v>
      </c>
    </row>
    <row r="598" spans="1:18" ht="36">
      <c r="A598" s="170">
        <v>62</v>
      </c>
      <c r="B598" s="171" t="s">
        <v>1009</v>
      </c>
      <c r="C598" s="172" t="s">
        <v>1010</v>
      </c>
      <c r="D598" s="173">
        <v>3136.41</v>
      </c>
      <c r="E598" s="173">
        <v>764.53</v>
      </c>
      <c r="F598" s="173">
        <v>88.61</v>
      </c>
      <c r="G598" s="173">
        <v>2283.27</v>
      </c>
      <c r="H598" s="174">
        <v>21867.7</v>
      </c>
      <c r="I598" s="174">
        <v>8792.0499999999993</v>
      </c>
      <c r="J598" s="174">
        <v>471.68</v>
      </c>
      <c r="K598" s="174">
        <v>12603.97</v>
      </c>
      <c r="L598" s="355">
        <v>6.9722070775185649</v>
      </c>
      <c r="M598" s="355">
        <v>11.499941140308424</v>
      </c>
      <c r="N598" s="355">
        <v>5.3231012301094687</v>
      </c>
      <c r="O598" s="355">
        <v>5.5201399746854287</v>
      </c>
      <c r="P598" s="175"/>
      <c r="Q598" s="175"/>
      <c r="R598" s="175">
        <v>16</v>
      </c>
    </row>
    <row r="599" spans="1:18" ht="12.75">
      <c r="A599" s="360" t="s">
        <v>1011</v>
      </c>
      <c r="B599" s="361"/>
      <c r="C599" s="361"/>
      <c r="D599" s="361"/>
      <c r="E599" s="361"/>
      <c r="F599" s="361"/>
      <c r="G599" s="361"/>
      <c r="H599" s="361"/>
      <c r="I599" s="361"/>
      <c r="J599" s="361"/>
      <c r="K599" s="361"/>
      <c r="L599" s="361"/>
      <c r="M599" s="361"/>
      <c r="N599" s="361"/>
      <c r="O599" s="361"/>
      <c r="P599" s="361"/>
      <c r="Q599" s="361"/>
      <c r="R599" s="361"/>
    </row>
    <row r="600" spans="1:18" ht="24">
      <c r="A600" s="165">
        <v>63</v>
      </c>
      <c r="B600" s="162" t="s">
        <v>1012</v>
      </c>
      <c r="C600" s="166" t="s">
        <v>1013</v>
      </c>
      <c r="D600" s="167">
        <v>98.26</v>
      </c>
      <c r="E600" s="167">
        <v>97.77</v>
      </c>
      <c r="F600" s="167">
        <v>0.49</v>
      </c>
      <c r="G600" s="167"/>
      <c r="H600" s="168">
        <v>1126.31</v>
      </c>
      <c r="I600" s="168">
        <v>1124.32</v>
      </c>
      <c r="J600" s="168">
        <v>1.99</v>
      </c>
      <c r="K600" s="168"/>
      <c r="L600" s="354">
        <v>11.462548341135761</v>
      </c>
      <c r="M600" s="354">
        <v>11.499642016978623</v>
      </c>
      <c r="N600" s="354">
        <v>4.0612244897959187</v>
      </c>
      <c r="O600" s="354" t="s">
        <v>138</v>
      </c>
      <c r="P600" s="169"/>
      <c r="Q600" s="169"/>
      <c r="R600" s="169">
        <v>17</v>
      </c>
    </row>
    <row r="601" spans="1:18" ht="24">
      <c r="A601" s="165">
        <v>64</v>
      </c>
      <c r="B601" s="162" t="s">
        <v>1014</v>
      </c>
      <c r="C601" s="166" t="s">
        <v>1015</v>
      </c>
      <c r="D601" s="167">
        <v>629.54</v>
      </c>
      <c r="E601" s="167">
        <v>626.21</v>
      </c>
      <c r="F601" s="167">
        <v>3.33</v>
      </c>
      <c r="G601" s="167"/>
      <c r="H601" s="168">
        <v>7214.92</v>
      </c>
      <c r="I601" s="168">
        <v>7201.42</v>
      </c>
      <c r="J601" s="168">
        <v>13.5</v>
      </c>
      <c r="K601" s="168"/>
      <c r="L601" s="354">
        <v>11.460622041490613</v>
      </c>
      <c r="M601" s="354">
        <v>11.500007984541925</v>
      </c>
      <c r="N601" s="354">
        <v>4.0540540540540544</v>
      </c>
      <c r="O601" s="354" t="s">
        <v>138</v>
      </c>
      <c r="P601" s="169"/>
      <c r="Q601" s="169"/>
      <c r="R601" s="169">
        <v>17</v>
      </c>
    </row>
    <row r="602" spans="1:18" ht="36">
      <c r="A602" s="165">
        <v>65</v>
      </c>
      <c r="B602" s="162" t="s">
        <v>1016</v>
      </c>
      <c r="C602" s="166" t="s">
        <v>1017</v>
      </c>
      <c r="D602" s="167">
        <v>228.54</v>
      </c>
      <c r="E602" s="167">
        <v>227.31</v>
      </c>
      <c r="F602" s="167">
        <v>1.23</v>
      </c>
      <c r="G602" s="167"/>
      <c r="H602" s="168">
        <v>2619.12</v>
      </c>
      <c r="I602" s="168">
        <v>2614.12</v>
      </c>
      <c r="J602" s="168">
        <v>5</v>
      </c>
      <c r="K602" s="168"/>
      <c r="L602" s="354">
        <v>11.460225781044894</v>
      </c>
      <c r="M602" s="354">
        <v>11.500241960318506</v>
      </c>
      <c r="N602" s="354">
        <v>4.0650406504065044</v>
      </c>
      <c r="O602" s="354" t="s">
        <v>138</v>
      </c>
      <c r="P602" s="169"/>
      <c r="Q602" s="169"/>
      <c r="R602" s="169">
        <v>17</v>
      </c>
    </row>
    <row r="603" spans="1:18" ht="24">
      <c r="A603" s="165">
        <v>66</v>
      </c>
      <c r="B603" s="162" t="s">
        <v>1018</v>
      </c>
      <c r="C603" s="166" t="s">
        <v>1019</v>
      </c>
      <c r="D603" s="167">
        <v>86.06</v>
      </c>
      <c r="E603" s="167">
        <v>85.84</v>
      </c>
      <c r="F603" s="167">
        <v>0.22</v>
      </c>
      <c r="G603" s="167"/>
      <c r="H603" s="168">
        <v>988</v>
      </c>
      <c r="I603" s="168">
        <v>987.13</v>
      </c>
      <c r="J603" s="168">
        <v>0.87</v>
      </c>
      <c r="K603" s="168"/>
      <c r="L603" s="354">
        <v>11.48036253776435</v>
      </c>
      <c r="M603" s="354">
        <v>11.499650512581546</v>
      </c>
      <c r="N603" s="354">
        <v>3.9545454545454546</v>
      </c>
      <c r="O603" s="354" t="s">
        <v>138</v>
      </c>
      <c r="P603" s="169"/>
      <c r="Q603" s="169"/>
      <c r="R603" s="169">
        <v>17</v>
      </c>
    </row>
    <row r="604" spans="1:18" ht="24">
      <c r="A604" s="165">
        <v>67</v>
      </c>
      <c r="B604" s="162" t="s">
        <v>1020</v>
      </c>
      <c r="C604" s="166" t="s">
        <v>1021</v>
      </c>
      <c r="D604" s="167">
        <v>121.34</v>
      </c>
      <c r="E604" s="167">
        <v>119.16</v>
      </c>
      <c r="F604" s="167">
        <v>2.1800000000000002</v>
      </c>
      <c r="G604" s="167"/>
      <c r="H604" s="168">
        <v>1379.2</v>
      </c>
      <c r="I604" s="168">
        <v>1370.39</v>
      </c>
      <c r="J604" s="168">
        <v>8.81</v>
      </c>
      <c r="K604" s="168"/>
      <c r="L604" s="354">
        <v>11.366408439096753</v>
      </c>
      <c r="M604" s="354">
        <v>11.500419603893926</v>
      </c>
      <c r="N604" s="354">
        <v>4.0412844036697244</v>
      </c>
      <c r="O604" s="354" t="s">
        <v>138</v>
      </c>
      <c r="P604" s="169"/>
      <c r="Q604" s="169"/>
      <c r="R604" s="169">
        <v>17</v>
      </c>
    </row>
    <row r="605" spans="1:18" ht="24">
      <c r="A605" s="170">
        <v>68</v>
      </c>
      <c r="B605" s="171" t="s">
        <v>1022</v>
      </c>
      <c r="C605" s="172" t="s">
        <v>1023</v>
      </c>
      <c r="D605" s="173">
        <v>94.28</v>
      </c>
      <c r="E605" s="173">
        <v>93.61</v>
      </c>
      <c r="F605" s="173">
        <v>0.67</v>
      </c>
      <c r="G605" s="173"/>
      <c r="H605" s="174">
        <v>1079.27</v>
      </c>
      <c r="I605" s="174">
        <v>1076.57</v>
      </c>
      <c r="J605" s="174">
        <v>2.7</v>
      </c>
      <c r="K605" s="174"/>
      <c r="L605" s="355">
        <v>11.447496817988968</v>
      </c>
      <c r="M605" s="355">
        <v>11.500587544065805</v>
      </c>
      <c r="N605" s="355">
        <v>4.0298507462686564</v>
      </c>
      <c r="O605" s="355" t="s">
        <v>138</v>
      </c>
      <c r="P605" s="175"/>
      <c r="Q605" s="175"/>
      <c r="R605" s="175">
        <v>17</v>
      </c>
    </row>
    <row r="606" spans="1:18" ht="12.75">
      <c r="A606" s="360" t="s">
        <v>1024</v>
      </c>
      <c r="B606" s="361"/>
      <c r="C606" s="361"/>
      <c r="D606" s="361"/>
      <c r="E606" s="361"/>
      <c r="F606" s="361"/>
      <c r="G606" s="361"/>
      <c r="H606" s="361"/>
      <c r="I606" s="361"/>
      <c r="J606" s="361"/>
      <c r="K606" s="361"/>
      <c r="L606" s="361"/>
      <c r="M606" s="361"/>
      <c r="N606" s="361"/>
      <c r="O606" s="361"/>
      <c r="P606" s="361"/>
      <c r="Q606" s="361"/>
      <c r="R606" s="361"/>
    </row>
    <row r="607" spans="1:18" ht="36">
      <c r="A607" s="165">
        <v>69</v>
      </c>
      <c r="B607" s="162" t="s">
        <v>1025</v>
      </c>
      <c r="C607" s="166" t="s">
        <v>1026</v>
      </c>
      <c r="D607" s="167">
        <v>1363.28</v>
      </c>
      <c r="E607" s="167">
        <v>433.69</v>
      </c>
      <c r="F607" s="167">
        <v>19.329999999999998</v>
      </c>
      <c r="G607" s="167">
        <v>910.26</v>
      </c>
      <c r="H607" s="168">
        <v>9699.81</v>
      </c>
      <c r="I607" s="168">
        <v>4987.7</v>
      </c>
      <c r="J607" s="168">
        <v>101.33</v>
      </c>
      <c r="K607" s="168">
        <v>4610.78</v>
      </c>
      <c r="L607" s="354">
        <v>7.1150534006220294</v>
      </c>
      <c r="M607" s="354">
        <v>11.500611035532293</v>
      </c>
      <c r="N607" s="354">
        <v>5.2421107087428869</v>
      </c>
      <c r="O607" s="354">
        <v>5.0653439676575918</v>
      </c>
      <c r="P607" s="169"/>
      <c r="Q607" s="169"/>
      <c r="R607" s="169">
        <v>18</v>
      </c>
    </row>
    <row r="608" spans="1:18" ht="36">
      <c r="A608" s="165">
        <v>70</v>
      </c>
      <c r="B608" s="162" t="s">
        <v>1027</v>
      </c>
      <c r="C608" s="166" t="s">
        <v>1028</v>
      </c>
      <c r="D608" s="167">
        <v>1928.2</v>
      </c>
      <c r="E608" s="167">
        <v>617.99</v>
      </c>
      <c r="F608" s="167">
        <v>30.14</v>
      </c>
      <c r="G608" s="167">
        <v>1280.07</v>
      </c>
      <c r="H608" s="168">
        <v>13716.45</v>
      </c>
      <c r="I608" s="168">
        <v>7107.2</v>
      </c>
      <c r="J608" s="168">
        <v>157.87</v>
      </c>
      <c r="K608" s="168">
        <v>6451.38</v>
      </c>
      <c r="L608" s="354">
        <v>7.113603360647236</v>
      </c>
      <c r="M608" s="354">
        <v>11.500509716985711</v>
      </c>
      <c r="N608" s="354">
        <v>5.2378898473788986</v>
      </c>
      <c r="O608" s="354">
        <v>5.0398650073824092</v>
      </c>
      <c r="P608" s="169"/>
      <c r="Q608" s="169"/>
      <c r="R608" s="169">
        <v>18</v>
      </c>
    </row>
    <row r="609" spans="1:18" ht="36">
      <c r="A609" s="165">
        <v>71</v>
      </c>
      <c r="B609" s="162" t="s">
        <v>1029</v>
      </c>
      <c r="C609" s="166" t="s">
        <v>1030</v>
      </c>
      <c r="D609" s="167">
        <v>2705.32</v>
      </c>
      <c r="E609" s="167">
        <v>771.16</v>
      </c>
      <c r="F609" s="167">
        <v>53.68</v>
      </c>
      <c r="G609" s="167">
        <v>1880.48</v>
      </c>
      <c r="H609" s="168">
        <v>16302.97</v>
      </c>
      <c r="I609" s="168">
        <v>8868.7199999999993</v>
      </c>
      <c r="J609" s="168">
        <v>281.38</v>
      </c>
      <c r="K609" s="168">
        <v>7152.87</v>
      </c>
      <c r="L609" s="354">
        <v>6.0262630668460657</v>
      </c>
      <c r="M609" s="354">
        <v>11.500492764147518</v>
      </c>
      <c r="N609" s="354">
        <v>5.2418032786885247</v>
      </c>
      <c r="O609" s="354">
        <v>3.8037469156811028</v>
      </c>
      <c r="P609" s="169"/>
      <c r="Q609" s="169"/>
      <c r="R609" s="169">
        <v>18</v>
      </c>
    </row>
    <row r="610" spans="1:18" ht="36">
      <c r="A610" s="165">
        <v>72</v>
      </c>
      <c r="B610" s="162" t="s">
        <v>1031</v>
      </c>
      <c r="C610" s="166" t="s">
        <v>1032</v>
      </c>
      <c r="D610" s="167">
        <v>4632.66</v>
      </c>
      <c r="E610" s="167">
        <v>908.1</v>
      </c>
      <c r="F610" s="167">
        <v>83.53</v>
      </c>
      <c r="G610" s="167">
        <v>3641.03</v>
      </c>
      <c r="H610" s="168">
        <v>29324.78</v>
      </c>
      <c r="I610" s="168">
        <v>10443.61</v>
      </c>
      <c r="J610" s="168">
        <v>438.06</v>
      </c>
      <c r="K610" s="168">
        <v>18443.11</v>
      </c>
      <c r="L610" s="354">
        <v>6.3300091092374577</v>
      </c>
      <c r="M610" s="354">
        <v>11.500506552141834</v>
      </c>
      <c r="N610" s="354">
        <v>5.24434334969472</v>
      </c>
      <c r="O610" s="354">
        <v>5.0653551330255446</v>
      </c>
      <c r="P610" s="169"/>
      <c r="Q610" s="169"/>
      <c r="R610" s="169">
        <v>18</v>
      </c>
    </row>
    <row r="611" spans="1:18" ht="36">
      <c r="A611" s="170">
        <v>73</v>
      </c>
      <c r="B611" s="171" t="s">
        <v>1033</v>
      </c>
      <c r="C611" s="172" t="s">
        <v>1034</v>
      </c>
      <c r="D611" s="173">
        <v>6350.35</v>
      </c>
      <c r="E611" s="173">
        <v>1314.27</v>
      </c>
      <c r="F611" s="173">
        <v>120.55</v>
      </c>
      <c r="G611" s="173">
        <v>4915.53</v>
      </c>
      <c r="H611" s="174">
        <v>40707.94</v>
      </c>
      <c r="I611" s="174">
        <v>15114.8</v>
      </c>
      <c r="J611" s="174">
        <v>631.48</v>
      </c>
      <c r="K611" s="174">
        <v>24961.66</v>
      </c>
      <c r="L611" s="355">
        <v>6.410345886447204</v>
      </c>
      <c r="M611" s="355">
        <v>11.500528810670563</v>
      </c>
      <c r="N611" s="355">
        <v>5.2383243467440899</v>
      </c>
      <c r="O611" s="355">
        <v>5.0781217895120161</v>
      </c>
      <c r="P611" s="175"/>
      <c r="Q611" s="175"/>
      <c r="R611" s="175">
        <v>18</v>
      </c>
    </row>
    <row r="612" spans="1:18" ht="12.75">
      <c r="A612" s="360" t="s">
        <v>1035</v>
      </c>
      <c r="B612" s="361"/>
      <c r="C612" s="361"/>
      <c r="D612" s="361"/>
      <c r="E612" s="361"/>
      <c r="F612" s="361"/>
      <c r="G612" s="361"/>
      <c r="H612" s="361"/>
      <c r="I612" s="361"/>
      <c r="J612" s="361"/>
      <c r="K612" s="361"/>
      <c r="L612" s="361"/>
      <c r="M612" s="361"/>
      <c r="N612" s="361"/>
      <c r="O612" s="361"/>
      <c r="P612" s="361"/>
      <c r="Q612" s="361"/>
      <c r="R612" s="361"/>
    </row>
    <row r="613" spans="1:18" ht="60">
      <c r="A613" s="165">
        <v>74</v>
      </c>
      <c r="B613" s="162" t="s">
        <v>1036</v>
      </c>
      <c r="C613" s="166" t="s">
        <v>1037</v>
      </c>
      <c r="D613" s="167">
        <v>7471.55</v>
      </c>
      <c r="E613" s="167">
        <v>1476.4</v>
      </c>
      <c r="F613" s="167">
        <v>10</v>
      </c>
      <c r="G613" s="167">
        <v>5985.15</v>
      </c>
      <c r="H613" s="168">
        <v>37796.11</v>
      </c>
      <c r="I613" s="168">
        <v>16978.54</v>
      </c>
      <c r="J613" s="168">
        <v>58.67</v>
      </c>
      <c r="K613" s="168">
        <v>20758.900000000001</v>
      </c>
      <c r="L613" s="354">
        <v>5.0586705569794752</v>
      </c>
      <c r="M613" s="354">
        <v>11.499959360606882</v>
      </c>
      <c r="N613" s="354">
        <v>5.867</v>
      </c>
      <c r="O613" s="354">
        <v>3.468400959040292</v>
      </c>
      <c r="P613" s="169"/>
      <c r="Q613" s="169"/>
      <c r="R613" s="169">
        <v>19</v>
      </c>
    </row>
    <row r="614" spans="1:18" ht="60">
      <c r="A614" s="165">
        <v>75</v>
      </c>
      <c r="B614" s="162" t="s">
        <v>1038</v>
      </c>
      <c r="C614" s="166" t="s">
        <v>1039</v>
      </c>
      <c r="D614" s="167">
        <v>5900.28</v>
      </c>
      <c r="E614" s="167">
        <v>1146.31</v>
      </c>
      <c r="F614" s="167">
        <v>13.93</v>
      </c>
      <c r="G614" s="167">
        <v>4740.04</v>
      </c>
      <c r="H614" s="168">
        <v>31713.67</v>
      </c>
      <c r="I614" s="168">
        <v>13182.59</v>
      </c>
      <c r="J614" s="168">
        <v>81.650000000000006</v>
      </c>
      <c r="K614" s="168">
        <v>18449.43</v>
      </c>
      <c r="L614" s="354">
        <v>5.3749432230334833</v>
      </c>
      <c r="M614" s="354">
        <v>11.50002180910923</v>
      </c>
      <c r="N614" s="354">
        <v>5.8614501076812644</v>
      </c>
      <c r="O614" s="354">
        <v>3.8922519641184463</v>
      </c>
      <c r="P614" s="169"/>
      <c r="Q614" s="169"/>
      <c r="R614" s="169">
        <v>19</v>
      </c>
    </row>
    <row r="615" spans="1:18" ht="60">
      <c r="A615" s="165">
        <v>76</v>
      </c>
      <c r="B615" s="162" t="s">
        <v>1040</v>
      </c>
      <c r="C615" s="166" t="s">
        <v>1041</v>
      </c>
      <c r="D615" s="167">
        <v>5688.99</v>
      </c>
      <c r="E615" s="167">
        <v>988.1</v>
      </c>
      <c r="F615" s="167">
        <v>19.64</v>
      </c>
      <c r="G615" s="167">
        <v>4681.25</v>
      </c>
      <c r="H615" s="168">
        <v>29707.49</v>
      </c>
      <c r="I615" s="168">
        <v>11363.18</v>
      </c>
      <c r="J615" s="168">
        <v>114.95</v>
      </c>
      <c r="K615" s="168">
        <v>18229.36</v>
      </c>
      <c r="L615" s="354">
        <v>5.2219269149708474</v>
      </c>
      <c r="M615" s="354">
        <v>11.500030361299464</v>
      </c>
      <c r="N615" s="354">
        <v>5.8528513238289204</v>
      </c>
      <c r="O615" s="354">
        <v>3.8941222963951936</v>
      </c>
      <c r="P615" s="169"/>
      <c r="Q615" s="169"/>
      <c r="R615" s="169">
        <v>19</v>
      </c>
    </row>
    <row r="616" spans="1:18" ht="48">
      <c r="A616" s="165">
        <v>77</v>
      </c>
      <c r="B616" s="162" t="s">
        <v>1042</v>
      </c>
      <c r="C616" s="166" t="s">
        <v>1043</v>
      </c>
      <c r="D616" s="167">
        <v>7030.86</v>
      </c>
      <c r="E616" s="167">
        <v>1035.71</v>
      </c>
      <c r="F616" s="167">
        <v>10</v>
      </c>
      <c r="G616" s="167">
        <v>5985.15</v>
      </c>
      <c r="H616" s="168">
        <v>32728.76</v>
      </c>
      <c r="I616" s="168">
        <v>11911.19</v>
      </c>
      <c r="J616" s="168">
        <v>58.67</v>
      </c>
      <c r="K616" s="168">
        <v>20758.900000000001</v>
      </c>
      <c r="L616" s="354">
        <v>4.6550151759528706</v>
      </c>
      <c r="M616" s="354">
        <v>11.500506898649236</v>
      </c>
      <c r="N616" s="354">
        <v>5.867</v>
      </c>
      <c r="O616" s="354">
        <v>3.468400959040292</v>
      </c>
      <c r="P616" s="169"/>
      <c r="Q616" s="169"/>
      <c r="R616" s="169">
        <v>19</v>
      </c>
    </row>
    <row r="617" spans="1:18" ht="48">
      <c r="A617" s="165">
        <v>78</v>
      </c>
      <c r="B617" s="162" t="s">
        <v>1044</v>
      </c>
      <c r="C617" s="166" t="s">
        <v>1045</v>
      </c>
      <c r="D617" s="167">
        <v>5548.12</v>
      </c>
      <c r="E617" s="167">
        <v>798.08</v>
      </c>
      <c r="F617" s="167">
        <v>10</v>
      </c>
      <c r="G617" s="167">
        <v>4740.04</v>
      </c>
      <c r="H617" s="168">
        <v>27686.42</v>
      </c>
      <c r="I617" s="168">
        <v>9178.32</v>
      </c>
      <c r="J617" s="168">
        <v>58.67</v>
      </c>
      <c r="K617" s="168">
        <v>18449.43</v>
      </c>
      <c r="L617" s="354">
        <v>4.9902345298948108</v>
      </c>
      <c r="M617" s="354">
        <v>11.500501202886928</v>
      </c>
      <c r="N617" s="354">
        <v>5.867</v>
      </c>
      <c r="O617" s="354">
        <v>3.8922519641184463</v>
      </c>
      <c r="P617" s="169"/>
      <c r="Q617" s="169"/>
      <c r="R617" s="169">
        <v>19</v>
      </c>
    </row>
    <row r="618" spans="1:18" ht="48">
      <c r="A618" s="170">
        <v>79</v>
      </c>
      <c r="B618" s="171" t="s">
        <v>1046</v>
      </c>
      <c r="C618" s="172" t="s">
        <v>1047</v>
      </c>
      <c r="D618" s="173">
        <v>10638.73</v>
      </c>
      <c r="E618" s="173">
        <v>1196.82</v>
      </c>
      <c r="F618" s="173">
        <v>34.26</v>
      </c>
      <c r="G618" s="173">
        <v>9407.65</v>
      </c>
      <c r="H618" s="174">
        <v>50586.25</v>
      </c>
      <c r="I618" s="174">
        <v>13763.97</v>
      </c>
      <c r="J618" s="174">
        <v>199.75</v>
      </c>
      <c r="K618" s="174">
        <v>36622.53</v>
      </c>
      <c r="L618" s="355">
        <v>4.7549143553788848</v>
      </c>
      <c r="M618" s="355">
        <v>11.500451195668521</v>
      </c>
      <c r="N618" s="355">
        <v>5.830414477524811</v>
      </c>
      <c r="O618" s="355">
        <v>3.892845715986458</v>
      </c>
      <c r="P618" s="175"/>
      <c r="Q618" s="175"/>
      <c r="R618" s="175">
        <v>19</v>
      </c>
    </row>
    <row r="619" spans="1:18" ht="12.75">
      <c r="A619" s="360" t="s">
        <v>1048</v>
      </c>
      <c r="B619" s="361"/>
      <c r="C619" s="361"/>
      <c r="D619" s="361"/>
      <c r="E619" s="361"/>
      <c r="F619" s="361"/>
      <c r="G619" s="361"/>
      <c r="H619" s="361"/>
      <c r="I619" s="361"/>
      <c r="J619" s="361"/>
      <c r="K619" s="361"/>
      <c r="L619" s="361"/>
      <c r="M619" s="361"/>
      <c r="N619" s="361"/>
      <c r="O619" s="361"/>
      <c r="P619" s="361"/>
      <c r="Q619" s="361"/>
      <c r="R619" s="361"/>
    </row>
    <row r="620" spans="1:18" ht="48">
      <c r="A620" s="165">
        <v>80</v>
      </c>
      <c r="B620" s="162" t="s">
        <v>1049</v>
      </c>
      <c r="C620" s="166" t="s">
        <v>1050</v>
      </c>
      <c r="D620" s="167">
        <v>2926.78</v>
      </c>
      <c r="E620" s="167">
        <v>421.97</v>
      </c>
      <c r="F620" s="167">
        <v>7.12</v>
      </c>
      <c r="G620" s="167">
        <v>2497.69</v>
      </c>
      <c r="H620" s="168">
        <v>13687.03</v>
      </c>
      <c r="I620" s="168">
        <v>4852.84</v>
      </c>
      <c r="J620" s="168">
        <v>41.21</v>
      </c>
      <c r="K620" s="168">
        <v>8792.98</v>
      </c>
      <c r="L620" s="354">
        <v>4.6764806374240635</v>
      </c>
      <c r="M620" s="354">
        <v>11.500438419792875</v>
      </c>
      <c r="N620" s="354">
        <v>5.7879213483146064</v>
      </c>
      <c r="O620" s="354">
        <v>3.5204448910793569</v>
      </c>
      <c r="P620" s="169"/>
      <c r="Q620" s="169"/>
      <c r="R620" s="169">
        <v>20</v>
      </c>
    </row>
    <row r="621" spans="1:18" ht="48">
      <c r="A621" s="165">
        <v>81</v>
      </c>
      <c r="B621" s="162" t="s">
        <v>1051</v>
      </c>
      <c r="C621" s="166" t="s">
        <v>1052</v>
      </c>
      <c r="D621" s="167">
        <v>4970.53</v>
      </c>
      <c r="E621" s="167">
        <v>644.21</v>
      </c>
      <c r="F621" s="167">
        <v>11.42</v>
      </c>
      <c r="G621" s="167">
        <v>4314.8999999999996</v>
      </c>
      <c r="H621" s="168">
        <v>22565.69</v>
      </c>
      <c r="I621" s="168">
        <v>7408.75</v>
      </c>
      <c r="J621" s="168">
        <v>66.59</v>
      </c>
      <c r="K621" s="168">
        <v>15090.35</v>
      </c>
      <c r="L621" s="354">
        <v>4.5398961478956972</v>
      </c>
      <c r="M621" s="354">
        <v>11.500520016764719</v>
      </c>
      <c r="N621" s="354">
        <v>5.8309982486865151</v>
      </c>
      <c r="O621" s="354">
        <v>3.4972652900414847</v>
      </c>
      <c r="P621" s="169"/>
      <c r="Q621" s="169"/>
      <c r="R621" s="169">
        <v>20</v>
      </c>
    </row>
    <row r="622" spans="1:18" ht="60">
      <c r="A622" s="165">
        <v>82</v>
      </c>
      <c r="B622" s="162" t="s">
        <v>1053</v>
      </c>
      <c r="C622" s="166" t="s">
        <v>1054</v>
      </c>
      <c r="D622" s="167">
        <v>6241.69</v>
      </c>
      <c r="E622" s="167">
        <v>715.85</v>
      </c>
      <c r="F622" s="167">
        <v>13.93</v>
      </c>
      <c r="G622" s="167">
        <v>5511.91</v>
      </c>
      <c r="H622" s="168">
        <v>27654.35</v>
      </c>
      <c r="I622" s="168">
        <v>8232.6</v>
      </c>
      <c r="J622" s="168">
        <v>81.650000000000006</v>
      </c>
      <c r="K622" s="168">
        <v>19340.099999999999</v>
      </c>
      <c r="L622" s="354">
        <v>4.4305869083533462</v>
      </c>
      <c r="M622" s="354">
        <v>11.500454005727457</v>
      </c>
      <c r="N622" s="354">
        <v>5.8614501076812644</v>
      </c>
      <c r="O622" s="354">
        <v>3.5087837065554406</v>
      </c>
      <c r="P622" s="169"/>
      <c r="Q622" s="169"/>
      <c r="R622" s="169">
        <v>20</v>
      </c>
    </row>
    <row r="623" spans="1:18" ht="60">
      <c r="A623" s="165">
        <v>83</v>
      </c>
      <c r="B623" s="162" t="s">
        <v>1055</v>
      </c>
      <c r="C623" s="166" t="s">
        <v>1056</v>
      </c>
      <c r="D623" s="167">
        <v>10809.94</v>
      </c>
      <c r="E623" s="167">
        <v>1153.81</v>
      </c>
      <c r="F623" s="167">
        <v>23.57</v>
      </c>
      <c r="G623" s="167">
        <v>9632.56</v>
      </c>
      <c r="H623" s="168">
        <v>46805.99</v>
      </c>
      <c r="I623" s="168">
        <v>13269.42</v>
      </c>
      <c r="J623" s="168">
        <v>137.94</v>
      </c>
      <c r="K623" s="168">
        <v>33398.629999999997</v>
      </c>
      <c r="L623" s="354">
        <v>4.3299028486744602</v>
      </c>
      <c r="M623" s="354">
        <v>11.50052434976296</v>
      </c>
      <c r="N623" s="354">
        <v>5.8523546881629187</v>
      </c>
      <c r="O623" s="354">
        <v>3.4672641540774207</v>
      </c>
      <c r="P623" s="169"/>
      <c r="Q623" s="169"/>
      <c r="R623" s="169">
        <v>20</v>
      </c>
    </row>
    <row r="624" spans="1:18" ht="36">
      <c r="A624" s="165">
        <v>84</v>
      </c>
      <c r="B624" s="162" t="s">
        <v>1057</v>
      </c>
      <c r="C624" s="166" t="s">
        <v>1058</v>
      </c>
      <c r="D624" s="167">
        <v>1974.17</v>
      </c>
      <c r="E624" s="167">
        <v>664.49</v>
      </c>
      <c r="F624" s="167">
        <v>4.9800000000000004</v>
      </c>
      <c r="G624" s="167">
        <v>1304.7</v>
      </c>
      <c r="H624" s="168">
        <v>12281.34</v>
      </c>
      <c r="I624" s="168">
        <v>7641.96</v>
      </c>
      <c r="J624" s="168">
        <v>28.51</v>
      </c>
      <c r="K624" s="168">
        <v>4610.87</v>
      </c>
      <c r="L624" s="354">
        <v>6.2210144009887696</v>
      </c>
      <c r="M624" s="354">
        <v>11.500489096901383</v>
      </c>
      <c r="N624" s="354">
        <v>5.7248995983935744</v>
      </c>
      <c r="O624" s="354">
        <v>3.5340461408752968</v>
      </c>
      <c r="P624" s="169"/>
      <c r="Q624" s="169"/>
      <c r="R624" s="169">
        <v>20</v>
      </c>
    </row>
    <row r="625" spans="1:18" ht="36">
      <c r="A625" s="165">
        <v>85</v>
      </c>
      <c r="B625" s="162" t="s">
        <v>1059</v>
      </c>
      <c r="C625" s="166" t="s">
        <v>1060</v>
      </c>
      <c r="D625" s="167">
        <v>1839.25</v>
      </c>
      <c r="E625" s="167">
        <v>529.57000000000005</v>
      </c>
      <c r="F625" s="167">
        <v>4.9800000000000004</v>
      </c>
      <c r="G625" s="167">
        <v>1304.7</v>
      </c>
      <c r="H625" s="168">
        <v>10729.74</v>
      </c>
      <c r="I625" s="168">
        <v>6090.36</v>
      </c>
      <c r="J625" s="168">
        <v>28.51</v>
      </c>
      <c r="K625" s="168">
        <v>4610.87</v>
      </c>
      <c r="L625" s="354">
        <v>5.8337583254043768</v>
      </c>
      <c r="M625" s="354">
        <v>11.500575938969352</v>
      </c>
      <c r="N625" s="354">
        <v>5.7248995983935744</v>
      </c>
      <c r="O625" s="354">
        <v>3.5340461408752968</v>
      </c>
      <c r="P625" s="169"/>
      <c r="Q625" s="169"/>
      <c r="R625" s="169">
        <v>20</v>
      </c>
    </row>
    <row r="626" spans="1:18" ht="36">
      <c r="A626" s="165">
        <v>86</v>
      </c>
      <c r="B626" s="162" t="s">
        <v>1061</v>
      </c>
      <c r="C626" s="166" t="s">
        <v>1062</v>
      </c>
      <c r="D626" s="167">
        <v>2198.04</v>
      </c>
      <c r="E626" s="167">
        <v>888.36</v>
      </c>
      <c r="F626" s="167">
        <v>4.9800000000000004</v>
      </c>
      <c r="G626" s="167">
        <v>1304.7</v>
      </c>
      <c r="H626" s="168">
        <v>14856</v>
      </c>
      <c r="I626" s="168">
        <v>10216.620000000001</v>
      </c>
      <c r="J626" s="168">
        <v>28.51</v>
      </c>
      <c r="K626" s="168">
        <v>4610.87</v>
      </c>
      <c r="L626" s="354">
        <v>6.7587487033902933</v>
      </c>
      <c r="M626" s="354">
        <v>11.500540321491288</v>
      </c>
      <c r="N626" s="354">
        <v>5.7248995983935744</v>
      </c>
      <c r="O626" s="354">
        <v>3.5340461408752968</v>
      </c>
      <c r="P626" s="169"/>
      <c r="Q626" s="169"/>
      <c r="R626" s="169">
        <v>20</v>
      </c>
    </row>
    <row r="627" spans="1:18" ht="36">
      <c r="A627" s="170">
        <v>87</v>
      </c>
      <c r="B627" s="171" t="s">
        <v>1063</v>
      </c>
      <c r="C627" s="172" t="s">
        <v>1064</v>
      </c>
      <c r="D627" s="173">
        <v>2557.88</v>
      </c>
      <c r="E627" s="173">
        <v>946.24</v>
      </c>
      <c r="F627" s="173">
        <v>6.39</v>
      </c>
      <c r="G627" s="173">
        <v>1605.25</v>
      </c>
      <c r="H627" s="174">
        <v>16597.96</v>
      </c>
      <c r="I627" s="174">
        <v>10882.26</v>
      </c>
      <c r="J627" s="174">
        <v>36.43</v>
      </c>
      <c r="K627" s="174">
        <v>5679.27</v>
      </c>
      <c r="L627" s="355">
        <v>6.4889517881996026</v>
      </c>
      <c r="M627" s="355">
        <v>11.500528407169428</v>
      </c>
      <c r="N627" s="355">
        <v>5.7010954616588423</v>
      </c>
      <c r="O627" s="355">
        <v>3.5379349011057468</v>
      </c>
      <c r="P627" s="175"/>
      <c r="Q627" s="175"/>
      <c r="R627" s="175">
        <v>20</v>
      </c>
    </row>
    <row r="628" spans="1:18" ht="12.75">
      <c r="A628" s="360" t="s">
        <v>1065</v>
      </c>
      <c r="B628" s="361"/>
      <c r="C628" s="361"/>
      <c r="D628" s="361"/>
      <c r="E628" s="361"/>
      <c r="F628" s="361"/>
      <c r="G628" s="361"/>
      <c r="H628" s="361"/>
      <c r="I628" s="361"/>
      <c r="J628" s="361"/>
      <c r="K628" s="361"/>
      <c r="L628" s="361"/>
      <c r="M628" s="361"/>
      <c r="N628" s="361"/>
      <c r="O628" s="361"/>
      <c r="P628" s="361"/>
      <c r="Q628" s="361"/>
      <c r="R628" s="361"/>
    </row>
    <row r="629" spans="1:18" ht="24">
      <c r="A629" s="165">
        <v>88</v>
      </c>
      <c r="B629" s="162" t="s">
        <v>1066</v>
      </c>
      <c r="C629" s="166" t="s">
        <v>1067</v>
      </c>
      <c r="D629" s="167">
        <v>1106.28</v>
      </c>
      <c r="E629" s="167">
        <v>181.54</v>
      </c>
      <c r="F629" s="167">
        <v>3.15</v>
      </c>
      <c r="G629" s="167">
        <v>921.59</v>
      </c>
      <c r="H629" s="168">
        <v>5297.91</v>
      </c>
      <c r="I629" s="168">
        <v>2087.66</v>
      </c>
      <c r="J629" s="168">
        <v>16.579999999999998</v>
      </c>
      <c r="K629" s="168">
        <v>3193.67</v>
      </c>
      <c r="L629" s="354">
        <v>4.7889413168456452</v>
      </c>
      <c r="M629" s="354">
        <v>11.499724578605266</v>
      </c>
      <c r="N629" s="354">
        <v>5.2634920634920634</v>
      </c>
      <c r="O629" s="354">
        <v>3.4653913345413905</v>
      </c>
      <c r="P629" s="169"/>
      <c r="Q629" s="169"/>
      <c r="R629" s="169">
        <v>21</v>
      </c>
    </row>
    <row r="630" spans="1:18" ht="24">
      <c r="A630" s="170">
        <v>89</v>
      </c>
      <c r="B630" s="171" t="s">
        <v>1068</v>
      </c>
      <c r="C630" s="172" t="s">
        <v>1069</v>
      </c>
      <c r="D630" s="173">
        <v>324.38</v>
      </c>
      <c r="E630" s="173">
        <v>50.75</v>
      </c>
      <c r="F630" s="173">
        <v>1.05</v>
      </c>
      <c r="G630" s="173">
        <v>272.58</v>
      </c>
      <c r="H630" s="174">
        <v>1533.79</v>
      </c>
      <c r="I630" s="174">
        <v>583.65</v>
      </c>
      <c r="J630" s="174">
        <v>5.53</v>
      </c>
      <c r="K630" s="174">
        <v>944.61</v>
      </c>
      <c r="L630" s="355">
        <v>4.7283741291078361</v>
      </c>
      <c r="M630" s="355">
        <v>11.500492610837439</v>
      </c>
      <c r="N630" s="355">
        <v>5.2666666666666666</v>
      </c>
      <c r="O630" s="355">
        <v>3.4654413383226945</v>
      </c>
      <c r="P630" s="175"/>
      <c r="Q630" s="175"/>
      <c r="R630" s="175">
        <v>21</v>
      </c>
    </row>
    <row r="631" spans="1:18" ht="12.75">
      <c r="A631" s="360" t="s">
        <v>1070</v>
      </c>
      <c r="B631" s="361"/>
      <c r="C631" s="361"/>
      <c r="D631" s="361"/>
      <c r="E631" s="361"/>
      <c r="F631" s="361"/>
      <c r="G631" s="361"/>
      <c r="H631" s="361"/>
      <c r="I631" s="361"/>
      <c r="J631" s="361"/>
      <c r="K631" s="361"/>
      <c r="L631" s="361"/>
      <c r="M631" s="361"/>
      <c r="N631" s="361"/>
      <c r="O631" s="361"/>
      <c r="P631" s="361"/>
      <c r="Q631" s="361"/>
      <c r="R631" s="361"/>
    </row>
    <row r="632" spans="1:18" ht="24">
      <c r="A632" s="165">
        <v>90</v>
      </c>
      <c r="B632" s="162" t="s">
        <v>1071</v>
      </c>
      <c r="C632" s="166" t="s">
        <v>1072</v>
      </c>
      <c r="D632" s="167">
        <v>1005.5</v>
      </c>
      <c r="E632" s="167">
        <v>368.93</v>
      </c>
      <c r="F632" s="167">
        <v>1.05</v>
      </c>
      <c r="G632" s="167">
        <v>635.52</v>
      </c>
      <c r="H632" s="168">
        <v>7961.28</v>
      </c>
      <c r="I632" s="168">
        <v>4242.67</v>
      </c>
      <c r="J632" s="168">
        <v>5.53</v>
      </c>
      <c r="K632" s="168">
        <v>3713.08</v>
      </c>
      <c r="L632" s="354">
        <v>7.9177324714072599</v>
      </c>
      <c r="M632" s="354">
        <v>11.499932236467622</v>
      </c>
      <c r="N632" s="354">
        <v>5.2666666666666666</v>
      </c>
      <c r="O632" s="354">
        <v>5.8425855991943605</v>
      </c>
      <c r="P632" s="169"/>
      <c r="Q632" s="169"/>
      <c r="R632" s="169">
        <v>22</v>
      </c>
    </row>
    <row r="633" spans="1:18" ht="36">
      <c r="A633" s="170">
        <v>91</v>
      </c>
      <c r="B633" s="171" t="s">
        <v>1073</v>
      </c>
      <c r="C633" s="172" t="s">
        <v>1074</v>
      </c>
      <c r="D633" s="173">
        <v>848.36</v>
      </c>
      <c r="E633" s="173">
        <v>211.79</v>
      </c>
      <c r="F633" s="173">
        <v>1.05</v>
      </c>
      <c r="G633" s="173">
        <v>635.52</v>
      </c>
      <c r="H633" s="174">
        <v>6154.22</v>
      </c>
      <c r="I633" s="174">
        <v>2435.61</v>
      </c>
      <c r="J633" s="174">
        <v>5.53</v>
      </c>
      <c r="K633" s="174">
        <v>3713.08</v>
      </c>
      <c r="L633" s="355">
        <v>7.2542552689895805</v>
      </c>
      <c r="M633" s="355">
        <v>11.50011804145616</v>
      </c>
      <c r="N633" s="355">
        <v>5.2666666666666666</v>
      </c>
      <c r="O633" s="355">
        <v>5.8425855991943605</v>
      </c>
      <c r="P633" s="175"/>
      <c r="Q633" s="175"/>
      <c r="R633" s="175">
        <v>22</v>
      </c>
    </row>
    <row r="634" spans="1:18" ht="12.75">
      <c r="A634" s="360" t="s">
        <v>1075</v>
      </c>
      <c r="B634" s="361"/>
      <c r="C634" s="361"/>
      <c r="D634" s="361"/>
      <c r="E634" s="361"/>
      <c r="F634" s="361"/>
      <c r="G634" s="361"/>
      <c r="H634" s="361"/>
      <c r="I634" s="361"/>
      <c r="J634" s="361"/>
      <c r="K634" s="361"/>
      <c r="L634" s="361"/>
      <c r="M634" s="361"/>
      <c r="N634" s="361"/>
      <c r="O634" s="361"/>
      <c r="P634" s="361"/>
      <c r="Q634" s="361"/>
      <c r="R634" s="361"/>
    </row>
    <row r="635" spans="1:18" ht="24">
      <c r="A635" s="170">
        <v>92</v>
      </c>
      <c r="B635" s="171" t="s">
        <v>1076</v>
      </c>
      <c r="C635" s="172" t="s">
        <v>1077</v>
      </c>
      <c r="D635" s="173">
        <v>785.36</v>
      </c>
      <c r="E635" s="173">
        <v>89.98</v>
      </c>
      <c r="F635" s="173">
        <v>8.6</v>
      </c>
      <c r="G635" s="173">
        <v>686.78</v>
      </c>
      <c r="H635" s="174">
        <v>4076.29</v>
      </c>
      <c r="I635" s="174">
        <v>1034.79</v>
      </c>
      <c r="J635" s="174">
        <v>46.63</v>
      </c>
      <c r="K635" s="174">
        <v>2994.87</v>
      </c>
      <c r="L635" s="355">
        <v>5.1903458286645616</v>
      </c>
      <c r="M635" s="355">
        <v>11.500222271615915</v>
      </c>
      <c r="N635" s="355">
        <v>5.4220930232558144</v>
      </c>
      <c r="O635" s="355">
        <v>4.3607414310259474</v>
      </c>
      <c r="P635" s="175"/>
      <c r="Q635" s="175"/>
      <c r="R635" s="175">
        <v>23</v>
      </c>
    </row>
    <row r="636" spans="1:18" ht="12.75">
      <c r="A636" s="360" t="s">
        <v>1078</v>
      </c>
      <c r="B636" s="361"/>
      <c r="C636" s="361"/>
      <c r="D636" s="361"/>
      <c r="E636" s="361"/>
      <c r="F636" s="361"/>
      <c r="G636" s="361"/>
      <c r="H636" s="361"/>
      <c r="I636" s="361"/>
      <c r="J636" s="361"/>
      <c r="K636" s="361"/>
      <c r="L636" s="361"/>
      <c r="M636" s="361"/>
      <c r="N636" s="361"/>
      <c r="O636" s="361"/>
      <c r="P636" s="361"/>
      <c r="Q636" s="361"/>
      <c r="R636" s="361"/>
    </row>
    <row r="637" spans="1:18" ht="36">
      <c r="A637" s="165">
        <v>93</v>
      </c>
      <c r="B637" s="162" t="s">
        <v>1079</v>
      </c>
      <c r="C637" s="166" t="s">
        <v>1080</v>
      </c>
      <c r="D637" s="167">
        <v>2460.1</v>
      </c>
      <c r="E637" s="167">
        <v>1618.85</v>
      </c>
      <c r="F637" s="167">
        <v>103.29</v>
      </c>
      <c r="G637" s="167">
        <v>737.96</v>
      </c>
      <c r="H637" s="168">
        <v>22331.85</v>
      </c>
      <c r="I637" s="168">
        <v>18616.72</v>
      </c>
      <c r="J637" s="168">
        <v>606.53</v>
      </c>
      <c r="K637" s="168">
        <v>3108.6</v>
      </c>
      <c r="L637" s="354">
        <v>9.0776187959839021</v>
      </c>
      <c r="M637" s="354">
        <v>11.49996602526485</v>
      </c>
      <c r="N637" s="354">
        <v>5.8721076580501492</v>
      </c>
      <c r="O637" s="354">
        <v>4.2124234375846923</v>
      </c>
      <c r="P637" s="169"/>
      <c r="Q637" s="169"/>
      <c r="R637" s="169">
        <v>24</v>
      </c>
    </row>
    <row r="638" spans="1:18" ht="36">
      <c r="A638" s="165">
        <v>94</v>
      </c>
      <c r="B638" s="162" t="s">
        <v>1081</v>
      </c>
      <c r="C638" s="166" t="s">
        <v>1082</v>
      </c>
      <c r="D638" s="167">
        <v>2724.09</v>
      </c>
      <c r="E638" s="167">
        <v>1842.8</v>
      </c>
      <c r="F638" s="167">
        <v>143.33000000000001</v>
      </c>
      <c r="G638" s="167">
        <v>737.96</v>
      </c>
      <c r="H638" s="168">
        <v>25152.68</v>
      </c>
      <c r="I638" s="168">
        <v>21192.2</v>
      </c>
      <c r="J638" s="168">
        <v>851.88</v>
      </c>
      <c r="K638" s="168">
        <v>3108.6</v>
      </c>
      <c r="L638" s="354">
        <v>9.233424740004919</v>
      </c>
      <c r="M638" s="354">
        <v>11.5</v>
      </c>
      <c r="N638" s="354">
        <v>5.9434870578385537</v>
      </c>
      <c r="O638" s="354">
        <v>4.2124234375846923</v>
      </c>
      <c r="P638" s="169"/>
      <c r="Q638" s="169"/>
      <c r="R638" s="169">
        <v>24</v>
      </c>
    </row>
    <row r="639" spans="1:18" ht="48">
      <c r="A639" s="170">
        <v>95</v>
      </c>
      <c r="B639" s="171" t="s">
        <v>1083</v>
      </c>
      <c r="C639" s="172" t="s">
        <v>1084</v>
      </c>
      <c r="D639" s="173">
        <v>324.98</v>
      </c>
      <c r="E639" s="173">
        <v>324.98</v>
      </c>
      <c r="F639" s="173"/>
      <c r="G639" s="173"/>
      <c r="H639" s="174">
        <v>3737.31</v>
      </c>
      <c r="I639" s="174">
        <v>3737.31</v>
      </c>
      <c r="J639" s="174"/>
      <c r="K639" s="174"/>
      <c r="L639" s="355">
        <v>11.500123084497506</v>
      </c>
      <c r="M639" s="355">
        <v>11.500123084497506</v>
      </c>
      <c r="N639" s="355" t="s">
        <v>138</v>
      </c>
      <c r="O639" s="355" t="s">
        <v>138</v>
      </c>
      <c r="P639" s="175"/>
      <c r="Q639" s="175"/>
      <c r="R639" s="175">
        <v>24</v>
      </c>
    </row>
    <row r="640" spans="1:18" ht="12.75">
      <c r="A640" s="360" t="s">
        <v>1085</v>
      </c>
      <c r="B640" s="361"/>
      <c r="C640" s="361"/>
      <c r="D640" s="361"/>
      <c r="E640" s="361"/>
      <c r="F640" s="361"/>
      <c r="G640" s="361"/>
      <c r="H640" s="361"/>
      <c r="I640" s="361"/>
      <c r="J640" s="361"/>
      <c r="K640" s="361"/>
      <c r="L640" s="361"/>
      <c r="M640" s="361"/>
      <c r="N640" s="361"/>
      <c r="O640" s="361"/>
      <c r="P640" s="361"/>
      <c r="Q640" s="361"/>
      <c r="R640" s="361"/>
    </row>
    <row r="641" spans="1:18" ht="48">
      <c r="A641" s="165">
        <v>96</v>
      </c>
      <c r="B641" s="162" t="s">
        <v>1086</v>
      </c>
      <c r="C641" s="166" t="s">
        <v>1087</v>
      </c>
      <c r="D641" s="167">
        <v>101.51</v>
      </c>
      <c r="E641" s="167"/>
      <c r="F641" s="167">
        <v>75.010000000000005</v>
      </c>
      <c r="G641" s="167">
        <v>26.5</v>
      </c>
      <c r="H641" s="168">
        <v>575.75</v>
      </c>
      <c r="I641" s="168">
        <v>0</v>
      </c>
      <c r="J641" s="168">
        <v>424.47</v>
      </c>
      <c r="K641" s="168">
        <v>151.28</v>
      </c>
      <c r="L641" s="354">
        <v>5.6718549896561914</v>
      </c>
      <c r="M641" s="354" t="s">
        <v>138</v>
      </c>
      <c r="N641" s="354">
        <v>5.6588454872683638</v>
      </c>
      <c r="O641" s="354">
        <v>5.7086792452830188</v>
      </c>
      <c r="P641" s="169"/>
      <c r="Q641" s="169"/>
      <c r="R641" s="169">
        <v>25</v>
      </c>
    </row>
    <row r="642" spans="1:18" ht="48">
      <c r="A642" s="165">
        <v>97</v>
      </c>
      <c r="B642" s="162" t="s">
        <v>1088</v>
      </c>
      <c r="C642" s="166" t="s">
        <v>1089</v>
      </c>
      <c r="D642" s="167">
        <v>240.52</v>
      </c>
      <c r="E642" s="167"/>
      <c r="F642" s="167">
        <v>187.52</v>
      </c>
      <c r="G642" s="167">
        <v>53</v>
      </c>
      <c r="H642" s="168">
        <v>1363.73</v>
      </c>
      <c r="I642" s="168">
        <v>0</v>
      </c>
      <c r="J642" s="168">
        <v>1061.17</v>
      </c>
      <c r="K642" s="168">
        <v>302.56</v>
      </c>
      <c r="L642" s="354">
        <v>5.6699234990853151</v>
      </c>
      <c r="M642" s="354" t="s">
        <v>138</v>
      </c>
      <c r="N642" s="354">
        <v>5.6589697098976108</v>
      </c>
      <c r="O642" s="354">
        <v>5.7086792452830188</v>
      </c>
      <c r="P642" s="169"/>
      <c r="Q642" s="169"/>
      <c r="R642" s="169">
        <v>25</v>
      </c>
    </row>
    <row r="643" spans="1:18" ht="60">
      <c r="A643" s="170">
        <v>98</v>
      </c>
      <c r="B643" s="171" t="s">
        <v>1090</v>
      </c>
      <c r="C643" s="172" t="s">
        <v>1091</v>
      </c>
      <c r="D643" s="173">
        <v>567.04999999999995</v>
      </c>
      <c r="E643" s="173"/>
      <c r="F643" s="173">
        <v>487.55</v>
      </c>
      <c r="G643" s="173">
        <v>79.5</v>
      </c>
      <c r="H643" s="174">
        <v>3212.87</v>
      </c>
      <c r="I643" s="174">
        <v>0</v>
      </c>
      <c r="J643" s="174">
        <v>2759.03</v>
      </c>
      <c r="K643" s="174">
        <v>453.84</v>
      </c>
      <c r="L643" s="355">
        <v>5.6659377479940041</v>
      </c>
      <c r="M643" s="355" t="s">
        <v>138</v>
      </c>
      <c r="N643" s="355">
        <v>5.658968310942468</v>
      </c>
      <c r="O643" s="355">
        <v>5.7086792452830188</v>
      </c>
      <c r="P643" s="175"/>
      <c r="Q643" s="175"/>
      <c r="R643" s="175">
        <v>25</v>
      </c>
    </row>
    <row r="644" spans="1:18" ht="26.25" customHeight="1">
      <c r="A644" s="360" t="s">
        <v>1092</v>
      </c>
      <c r="B644" s="361"/>
      <c r="C644" s="361"/>
      <c r="D644" s="361"/>
      <c r="E644" s="361"/>
      <c r="F644" s="361"/>
      <c r="G644" s="361"/>
      <c r="H644" s="361"/>
      <c r="I644" s="361"/>
      <c r="J644" s="361"/>
      <c r="K644" s="361"/>
      <c r="L644" s="361"/>
      <c r="M644" s="361"/>
      <c r="N644" s="361"/>
      <c r="O644" s="361"/>
      <c r="P644" s="361"/>
      <c r="Q644" s="361"/>
      <c r="R644" s="361"/>
    </row>
    <row r="645" spans="1:18" ht="60">
      <c r="A645" s="165">
        <v>99</v>
      </c>
      <c r="B645" s="162" t="s">
        <v>1093</v>
      </c>
      <c r="C645" s="166" t="s">
        <v>1094</v>
      </c>
      <c r="D645" s="167">
        <v>55.58</v>
      </c>
      <c r="E645" s="167">
        <v>17.809999999999999</v>
      </c>
      <c r="F645" s="167">
        <v>6.97</v>
      </c>
      <c r="G645" s="167">
        <v>30.8</v>
      </c>
      <c r="H645" s="168">
        <v>449.91</v>
      </c>
      <c r="I645" s="168">
        <v>204.84</v>
      </c>
      <c r="J645" s="168">
        <v>37.159999999999997</v>
      </c>
      <c r="K645" s="168">
        <v>207.91</v>
      </c>
      <c r="L645" s="354">
        <v>8.0948182799568205</v>
      </c>
      <c r="M645" s="354">
        <v>11.501403705783268</v>
      </c>
      <c r="N645" s="354">
        <v>5.3314203730272594</v>
      </c>
      <c r="O645" s="354">
        <v>6.7503246753246753</v>
      </c>
      <c r="P645" s="169"/>
      <c r="Q645" s="169"/>
      <c r="R645" s="169">
        <v>26</v>
      </c>
    </row>
    <row r="646" spans="1:18" ht="60">
      <c r="A646" s="170">
        <v>100</v>
      </c>
      <c r="B646" s="171" t="s">
        <v>1095</v>
      </c>
      <c r="C646" s="172" t="s">
        <v>1096</v>
      </c>
      <c r="D646" s="173">
        <v>71.81</v>
      </c>
      <c r="E646" s="173">
        <v>21.76</v>
      </c>
      <c r="F646" s="173">
        <v>6.97</v>
      </c>
      <c r="G646" s="173">
        <v>43.08</v>
      </c>
      <c r="H646" s="174">
        <v>560.46</v>
      </c>
      <c r="I646" s="174">
        <v>250.2</v>
      </c>
      <c r="J646" s="174">
        <v>37.159999999999997</v>
      </c>
      <c r="K646" s="174">
        <v>273.10000000000002</v>
      </c>
      <c r="L646" s="355">
        <v>7.8047625678874812</v>
      </c>
      <c r="M646" s="355">
        <v>11.49816176470588</v>
      </c>
      <c r="N646" s="355">
        <v>5.3314203730272594</v>
      </c>
      <c r="O646" s="355">
        <v>6.3393686165273913</v>
      </c>
      <c r="P646" s="175"/>
      <c r="Q646" s="175"/>
      <c r="R646" s="175">
        <v>26</v>
      </c>
    </row>
    <row r="647" spans="1:18" ht="29.25" customHeight="1">
      <c r="A647" s="360" t="s">
        <v>1097</v>
      </c>
      <c r="B647" s="361"/>
      <c r="C647" s="361"/>
      <c r="D647" s="361"/>
      <c r="E647" s="361"/>
      <c r="F647" s="361"/>
      <c r="G647" s="361"/>
      <c r="H647" s="361"/>
      <c r="I647" s="361"/>
      <c r="J647" s="361"/>
      <c r="K647" s="361"/>
      <c r="L647" s="361"/>
      <c r="M647" s="361"/>
      <c r="N647" s="361"/>
      <c r="O647" s="361"/>
      <c r="P647" s="361"/>
      <c r="Q647" s="361"/>
      <c r="R647" s="361"/>
    </row>
    <row r="648" spans="1:18" ht="36">
      <c r="A648" s="170">
        <v>101</v>
      </c>
      <c r="B648" s="171" t="s">
        <v>1098</v>
      </c>
      <c r="C648" s="172" t="s">
        <v>1099</v>
      </c>
      <c r="D648" s="173">
        <v>30.76</v>
      </c>
      <c r="E648" s="173">
        <v>13.18</v>
      </c>
      <c r="F648" s="173">
        <v>1.9</v>
      </c>
      <c r="G648" s="173">
        <v>15.68</v>
      </c>
      <c r="H648" s="174">
        <v>348.54</v>
      </c>
      <c r="I648" s="174">
        <v>151.52000000000001</v>
      </c>
      <c r="J648" s="174">
        <v>10.130000000000001</v>
      </c>
      <c r="K648" s="174">
        <v>186.89</v>
      </c>
      <c r="L648" s="355">
        <v>11.330949284785437</v>
      </c>
      <c r="M648" s="355">
        <v>11.496206373292869</v>
      </c>
      <c r="N648" s="355">
        <v>5.3315789473684214</v>
      </c>
      <c r="O648" s="355">
        <v>11.919005102040815</v>
      </c>
      <c r="P648" s="175"/>
      <c r="Q648" s="175"/>
      <c r="R648" s="175">
        <v>27</v>
      </c>
    </row>
    <row r="649" spans="1:18" ht="28.5" customHeight="1">
      <c r="A649" s="360" t="s">
        <v>1100</v>
      </c>
      <c r="B649" s="361"/>
      <c r="C649" s="361"/>
      <c r="D649" s="361"/>
      <c r="E649" s="361"/>
      <c r="F649" s="361"/>
      <c r="G649" s="361"/>
      <c r="H649" s="361"/>
      <c r="I649" s="361"/>
      <c r="J649" s="361"/>
      <c r="K649" s="361"/>
      <c r="L649" s="361"/>
      <c r="M649" s="361"/>
      <c r="N649" s="361"/>
      <c r="O649" s="361"/>
      <c r="P649" s="361"/>
      <c r="Q649" s="361"/>
      <c r="R649" s="361"/>
    </row>
    <row r="650" spans="1:18" ht="36">
      <c r="A650" s="170">
        <v>102</v>
      </c>
      <c r="B650" s="171" t="s">
        <v>1101</v>
      </c>
      <c r="C650" s="172" t="s">
        <v>1102</v>
      </c>
      <c r="D650" s="173">
        <v>20795.21</v>
      </c>
      <c r="E650" s="173">
        <v>408.46</v>
      </c>
      <c r="F650" s="173">
        <v>30.09</v>
      </c>
      <c r="G650" s="173">
        <v>20356.66</v>
      </c>
      <c r="H650" s="174">
        <v>125907.32</v>
      </c>
      <c r="I650" s="174">
        <v>4697.24</v>
      </c>
      <c r="J650" s="174">
        <v>171.02</v>
      </c>
      <c r="K650" s="174">
        <v>121039.06</v>
      </c>
      <c r="L650" s="355">
        <v>6.0546308500851884</v>
      </c>
      <c r="M650" s="355">
        <v>11.499877588992803</v>
      </c>
      <c r="N650" s="355">
        <v>5.6836158192090398</v>
      </c>
      <c r="O650" s="355">
        <v>5.9459194190009557</v>
      </c>
      <c r="P650" s="175"/>
      <c r="Q650" s="175"/>
      <c r="R650" s="175">
        <v>28</v>
      </c>
    </row>
    <row r="651" spans="1:18" ht="15.75" customHeight="1">
      <c r="A651" s="360" t="s">
        <v>1103</v>
      </c>
      <c r="B651" s="361"/>
      <c r="C651" s="361"/>
      <c r="D651" s="361"/>
      <c r="E651" s="361"/>
      <c r="F651" s="361"/>
      <c r="G651" s="361"/>
      <c r="H651" s="361"/>
      <c r="I651" s="361"/>
      <c r="J651" s="361"/>
      <c r="K651" s="361"/>
      <c r="L651" s="361"/>
      <c r="M651" s="361"/>
      <c r="N651" s="361"/>
      <c r="O651" s="361"/>
      <c r="P651" s="361"/>
      <c r="Q651" s="361"/>
      <c r="R651" s="361"/>
    </row>
    <row r="652" spans="1:18" ht="24">
      <c r="A652" s="165">
        <v>103</v>
      </c>
      <c r="B652" s="162" t="s">
        <v>1104</v>
      </c>
      <c r="C652" s="166" t="s">
        <v>1105</v>
      </c>
      <c r="D652" s="167">
        <v>4560.2700000000004</v>
      </c>
      <c r="E652" s="167">
        <v>575.33000000000004</v>
      </c>
      <c r="F652" s="167">
        <v>3746.1</v>
      </c>
      <c r="G652" s="167">
        <v>238.84</v>
      </c>
      <c r="H652" s="168">
        <v>34998.839999999997</v>
      </c>
      <c r="I652" s="168">
        <v>6616.55</v>
      </c>
      <c r="J652" s="168">
        <v>25060.45</v>
      </c>
      <c r="K652" s="168">
        <v>3321.84</v>
      </c>
      <c r="L652" s="354">
        <v>7.6747297857363694</v>
      </c>
      <c r="M652" s="354">
        <v>11.500443223888897</v>
      </c>
      <c r="N652" s="354">
        <v>6.6897440004271109</v>
      </c>
      <c r="O652" s="354">
        <v>13.908223078211355</v>
      </c>
      <c r="P652" s="169"/>
      <c r="Q652" s="169"/>
      <c r="R652" s="169">
        <v>29</v>
      </c>
    </row>
    <row r="653" spans="1:18" ht="24">
      <c r="A653" s="165">
        <v>104</v>
      </c>
      <c r="B653" s="162" t="s">
        <v>1106</v>
      </c>
      <c r="C653" s="166" t="s">
        <v>1107</v>
      </c>
      <c r="D653" s="167">
        <v>2382.06</v>
      </c>
      <c r="E653" s="167">
        <v>189.94</v>
      </c>
      <c r="F653" s="167">
        <v>1953.28</v>
      </c>
      <c r="G653" s="167">
        <v>238.84</v>
      </c>
      <c r="H653" s="168">
        <v>19196.62</v>
      </c>
      <c r="I653" s="168">
        <v>2184.42</v>
      </c>
      <c r="J653" s="168">
        <v>13690.36</v>
      </c>
      <c r="K653" s="168">
        <v>3321.84</v>
      </c>
      <c r="L653" s="354">
        <v>8.0588314316180103</v>
      </c>
      <c r="M653" s="354">
        <v>11.500579130251658</v>
      </c>
      <c r="N653" s="354">
        <v>7.0089080930537353</v>
      </c>
      <c r="O653" s="354">
        <v>13.908223078211355</v>
      </c>
      <c r="P653" s="169"/>
      <c r="Q653" s="169"/>
      <c r="R653" s="169">
        <v>29</v>
      </c>
    </row>
    <row r="654" spans="1:18" ht="12.75">
      <c r="A654" s="165"/>
      <c r="B654" s="162"/>
      <c r="C654" s="166"/>
      <c r="D654" s="167"/>
      <c r="E654" s="167"/>
      <c r="F654" s="167"/>
      <c r="G654" s="167"/>
      <c r="H654" s="168"/>
      <c r="I654" s="168"/>
      <c r="J654" s="168"/>
      <c r="K654" s="168"/>
      <c r="L654" s="354"/>
      <c r="M654" s="354"/>
      <c r="N654" s="354"/>
      <c r="O654" s="354"/>
      <c r="P654" s="160"/>
      <c r="Q654" s="160"/>
      <c r="R654" s="160"/>
    </row>
    <row r="655" spans="1:18">
      <c r="A655" s="169"/>
      <c r="B655" s="52"/>
      <c r="C655" s="169"/>
      <c r="D655" s="169"/>
      <c r="E655" s="169"/>
      <c r="F655" s="169"/>
      <c r="G655" s="169"/>
      <c r="H655" s="53"/>
      <c r="I655" s="53"/>
      <c r="J655" s="53"/>
      <c r="K655" s="53"/>
      <c r="L655" s="356"/>
      <c r="M655" s="356"/>
      <c r="N655" s="356"/>
      <c r="O655" s="356"/>
      <c r="P655" s="151"/>
      <c r="Q655" s="151"/>
      <c r="R655" s="151"/>
    </row>
    <row r="656" spans="1:18" ht="12.75">
      <c r="A656" s="361" t="s">
        <v>63</v>
      </c>
      <c r="B656" s="361"/>
      <c r="C656" s="361"/>
      <c r="D656" s="163">
        <v>298862.59000000003</v>
      </c>
      <c r="E656" s="163">
        <v>69629.460000000006</v>
      </c>
      <c r="F656" s="163">
        <v>10407.379999999999</v>
      </c>
      <c r="G656" s="163">
        <v>218825.75</v>
      </c>
      <c r="H656" s="164">
        <v>1803991.33</v>
      </c>
      <c r="I656" s="164">
        <v>800759.44</v>
      </c>
      <c r="J656" s="164">
        <v>65589.41</v>
      </c>
      <c r="K656" s="164">
        <v>937642.48</v>
      </c>
      <c r="L656" s="357">
        <v>6.0361898422950828</v>
      </c>
      <c r="M656" s="357">
        <v>11.500296569871429</v>
      </c>
      <c r="N656" s="357">
        <v>6.3022018990370299</v>
      </c>
      <c r="O656" s="357">
        <v>4.2848818294921873</v>
      </c>
      <c r="P656" s="160"/>
      <c r="Q656" s="160"/>
      <c r="R656" s="160"/>
    </row>
    <row r="657" spans="1:18">
      <c r="A657" s="169"/>
      <c r="B657" s="52"/>
      <c r="C657" s="169"/>
      <c r="D657" s="169"/>
      <c r="E657" s="169"/>
      <c r="F657" s="169"/>
      <c r="G657" s="169"/>
      <c r="H657" s="53"/>
      <c r="I657" s="53"/>
      <c r="J657" s="53"/>
      <c r="K657" s="53"/>
      <c r="L657" s="356"/>
      <c r="M657" s="356"/>
      <c r="N657" s="356"/>
      <c r="O657" s="356"/>
    </row>
    <row r="658" spans="1:18" ht="23.25" customHeight="1">
      <c r="A658" s="374" t="s">
        <v>1108</v>
      </c>
      <c r="B658" s="375"/>
      <c r="C658" s="375"/>
      <c r="D658" s="375"/>
      <c r="E658" s="375"/>
      <c r="F658" s="375"/>
      <c r="G658" s="375"/>
      <c r="H658" s="375"/>
      <c r="I658" s="375"/>
      <c r="J658" s="375"/>
      <c r="K658" s="375"/>
      <c r="L658" s="375"/>
      <c r="M658" s="375"/>
      <c r="N658" s="375"/>
      <c r="O658" s="375"/>
    </row>
    <row r="659" spans="1:18" ht="12.75">
      <c r="A659" s="360" t="s">
        <v>1109</v>
      </c>
      <c r="B659" s="361"/>
      <c r="C659" s="361"/>
      <c r="D659" s="361"/>
      <c r="E659" s="361"/>
      <c r="F659" s="361"/>
      <c r="G659" s="361"/>
      <c r="H659" s="361"/>
      <c r="I659" s="361"/>
      <c r="J659" s="361"/>
      <c r="K659" s="361"/>
      <c r="L659" s="361"/>
      <c r="M659" s="361"/>
      <c r="N659" s="361"/>
      <c r="O659" s="361"/>
      <c r="P659" s="361"/>
      <c r="Q659" s="361"/>
      <c r="R659" s="361"/>
    </row>
    <row r="660" spans="1:18" ht="24">
      <c r="A660" s="181">
        <v>1</v>
      </c>
      <c r="B660" s="178" t="s">
        <v>1110</v>
      </c>
      <c r="C660" s="182" t="s">
        <v>1111</v>
      </c>
      <c r="D660" s="183">
        <v>1203.73</v>
      </c>
      <c r="E660" s="183">
        <v>1191.6600000000001</v>
      </c>
      <c r="F660" s="183">
        <v>12.07</v>
      </c>
      <c r="G660" s="183"/>
      <c r="H660" s="184">
        <v>13753.62</v>
      </c>
      <c r="I660" s="184">
        <v>13704.71</v>
      </c>
      <c r="J660" s="184">
        <v>48.91</v>
      </c>
      <c r="K660" s="184"/>
      <c r="L660" s="354">
        <v>11.425834697149693</v>
      </c>
      <c r="M660" s="354">
        <v>11.50052028263095</v>
      </c>
      <c r="N660" s="354">
        <v>4.0521955260977629</v>
      </c>
      <c r="O660" s="354" t="s">
        <v>138</v>
      </c>
      <c r="P660" s="185"/>
      <c r="Q660" s="185"/>
      <c r="R660" s="185">
        <v>1</v>
      </c>
    </row>
    <row r="661" spans="1:18" ht="24">
      <c r="A661" s="186">
        <v>2</v>
      </c>
      <c r="B661" s="187" t="s">
        <v>1112</v>
      </c>
      <c r="C661" s="188" t="s">
        <v>1113</v>
      </c>
      <c r="D661" s="189">
        <v>1957.12</v>
      </c>
      <c r="E661" s="189">
        <v>1957.12</v>
      </c>
      <c r="F661" s="189"/>
      <c r="G661" s="189"/>
      <c r="H661" s="190">
        <v>22507.94</v>
      </c>
      <c r="I661" s="190">
        <v>22507.94</v>
      </c>
      <c r="J661" s="190"/>
      <c r="K661" s="190"/>
      <c r="L661" s="355">
        <v>11.500541612164813</v>
      </c>
      <c r="M661" s="355">
        <v>11.500541612164813</v>
      </c>
      <c r="N661" s="355" t="s">
        <v>138</v>
      </c>
      <c r="O661" s="355" t="s">
        <v>138</v>
      </c>
      <c r="P661" s="191"/>
      <c r="Q661" s="191"/>
      <c r="R661" s="191">
        <v>1</v>
      </c>
    </row>
    <row r="662" spans="1:18" ht="12.75">
      <c r="A662" s="360" t="s">
        <v>1114</v>
      </c>
      <c r="B662" s="361"/>
      <c r="C662" s="361"/>
      <c r="D662" s="361"/>
      <c r="E662" s="361"/>
      <c r="F662" s="361"/>
      <c r="G662" s="361"/>
      <c r="H662" s="361"/>
      <c r="I662" s="361"/>
      <c r="J662" s="361"/>
      <c r="K662" s="361"/>
      <c r="L662" s="361"/>
      <c r="M662" s="361"/>
      <c r="N662" s="361"/>
      <c r="O662" s="361"/>
      <c r="P662" s="361"/>
      <c r="Q662" s="361"/>
      <c r="R662" s="361"/>
    </row>
    <row r="663" spans="1:18">
      <c r="A663" s="186">
        <v>3</v>
      </c>
      <c r="B663" s="187" t="s">
        <v>1115</v>
      </c>
      <c r="C663" s="188" t="s">
        <v>1116</v>
      </c>
      <c r="D663" s="189">
        <v>513.24</v>
      </c>
      <c r="E663" s="189">
        <v>510.85</v>
      </c>
      <c r="F663" s="189">
        <v>2.39</v>
      </c>
      <c r="G663" s="189"/>
      <c r="H663" s="190">
        <v>5884.7</v>
      </c>
      <c r="I663" s="190">
        <v>5875.01</v>
      </c>
      <c r="J663" s="190">
        <v>9.69</v>
      </c>
      <c r="K663" s="190"/>
      <c r="L663" s="355">
        <v>11.465785987062583</v>
      </c>
      <c r="M663" s="355">
        <v>11.500460017617696</v>
      </c>
      <c r="N663" s="355">
        <v>4.05439330543933</v>
      </c>
      <c r="O663" s="355" t="s">
        <v>138</v>
      </c>
      <c r="P663" s="191"/>
      <c r="Q663" s="191"/>
      <c r="R663" s="191">
        <v>2</v>
      </c>
    </row>
    <row r="664" spans="1:18" ht="12.75">
      <c r="A664" s="360" t="s">
        <v>1117</v>
      </c>
      <c r="B664" s="361"/>
      <c r="C664" s="361"/>
      <c r="D664" s="361"/>
      <c r="E664" s="361"/>
      <c r="F664" s="361"/>
      <c r="G664" s="361"/>
      <c r="H664" s="361"/>
      <c r="I664" s="361"/>
      <c r="J664" s="361"/>
      <c r="K664" s="361"/>
      <c r="L664" s="361"/>
      <c r="M664" s="361"/>
      <c r="N664" s="361"/>
      <c r="O664" s="361"/>
      <c r="P664" s="361"/>
      <c r="Q664" s="361"/>
      <c r="R664" s="361"/>
    </row>
    <row r="665" spans="1:18" ht="48">
      <c r="A665" s="181">
        <v>4</v>
      </c>
      <c r="B665" s="178" t="s">
        <v>1118</v>
      </c>
      <c r="C665" s="182" t="s">
        <v>1119</v>
      </c>
      <c r="D665" s="183">
        <v>505.36</v>
      </c>
      <c r="E665" s="183">
        <v>448.88</v>
      </c>
      <c r="F665" s="183">
        <v>6.63</v>
      </c>
      <c r="G665" s="183">
        <v>49.85</v>
      </c>
      <c r="H665" s="184">
        <v>5648.71</v>
      </c>
      <c r="I665" s="184">
        <v>5162.32</v>
      </c>
      <c r="J665" s="184">
        <v>35.020000000000003</v>
      </c>
      <c r="K665" s="184">
        <v>451.37</v>
      </c>
      <c r="L665" s="354">
        <v>11.177596169067595</v>
      </c>
      <c r="M665" s="354">
        <v>11.500445553377293</v>
      </c>
      <c r="N665" s="354">
        <v>5.2820512820512828</v>
      </c>
      <c r="O665" s="354">
        <v>9.0545636910732199</v>
      </c>
      <c r="P665" s="185"/>
      <c r="Q665" s="185"/>
      <c r="R665" s="185">
        <v>3</v>
      </c>
    </row>
    <row r="666" spans="1:18" ht="48">
      <c r="A666" s="186">
        <v>5</v>
      </c>
      <c r="B666" s="187" t="s">
        <v>1120</v>
      </c>
      <c r="C666" s="188" t="s">
        <v>1121</v>
      </c>
      <c r="D666" s="189">
        <v>740.42</v>
      </c>
      <c r="E666" s="189">
        <v>664.28</v>
      </c>
      <c r="F666" s="189">
        <v>9.02</v>
      </c>
      <c r="G666" s="189">
        <v>67.12</v>
      </c>
      <c r="H666" s="190">
        <v>8294.4</v>
      </c>
      <c r="I666" s="190">
        <v>7639.19</v>
      </c>
      <c r="J666" s="190">
        <v>47.68</v>
      </c>
      <c r="K666" s="190">
        <v>607.53</v>
      </c>
      <c r="L666" s="355">
        <v>11.202290591826261</v>
      </c>
      <c r="M666" s="355">
        <v>11.499954838321189</v>
      </c>
      <c r="N666" s="355">
        <v>5.2860310421286032</v>
      </c>
      <c r="O666" s="355">
        <v>9.0514004767580438</v>
      </c>
      <c r="P666" s="191"/>
      <c r="Q666" s="191"/>
      <c r="R666" s="191">
        <v>3</v>
      </c>
    </row>
    <row r="667" spans="1:18" ht="12.75">
      <c r="A667" s="360" t="s">
        <v>1122</v>
      </c>
      <c r="B667" s="361"/>
      <c r="C667" s="361"/>
      <c r="D667" s="361"/>
      <c r="E667" s="361"/>
      <c r="F667" s="361"/>
      <c r="G667" s="361"/>
      <c r="H667" s="361"/>
      <c r="I667" s="361"/>
      <c r="J667" s="361"/>
      <c r="K667" s="361"/>
      <c r="L667" s="361"/>
      <c r="M667" s="361"/>
      <c r="N667" s="361"/>
      <c r="O667" s="361"/>
      <c r="P667" s="361"/>
      <c r="Q667" s="361"/>
      <c r="R667" s="361"/>
    </row>
    <row r="668" spans="1:18" ht="24">
      <c r="A668" s="181">
        <v>6</v>
      </c>
      <c r="B668" s="178" t="s">
        <v>1123</v>
      </c>
      <c r="C668" s="182" t="s">
        <v>1124</v>
      </c>
      <c r="D668" s="183">
        <v>132.77000000000001</v>
      </c>
      <c r="E668" s="183">
        <v>132.77000000000001</v>
      </c>
      <c r="F668" s="183"/>
      <c r="G668" s="183"/>
      <c r="H668" s="184">
        <v>1526.8</v>
      </c>
      <c r="I668" s="184">
        <v>1526.8</v>
      </c>
      <c r="J668" s="184"/>
      <c r="K668" s="184"/>
      <c r="L668" s="354">
        <v>11.499585749792873</v>
      </c>
      <c r="M668" s="354">
        <v>11.499585749792873</v>
      </c>
      <c r="N668" s="354" t="s">
        <v>138</v>
      </c>
      <c r="O668" s="354" t="s">
        <v>138</v>
      </c>
      <c r="P668" s="185"/>
      <c r="Q668" s="185"/>
      <c r="R668" s="185">
        <v>4</v>
      </c>
    </row>
    <row r="669" spans="1:18" ht="24">
      <c r="A669" s="181">
        <v>7</v>
      </c>
      <c r="B669" s="178" t="s">
        <v>1125</v>
      </c>
      <c r="C669" s="182" t="s">
        <v>1126</v>
      </c>
      <c r="D669" s="183">
        <v>261.62</v>
      </c>
      <c r="E669" s="183">
        <v>261.62</v>
      </c>
      <c r="F669" s="183"/>
      <c r="G669" s="183"/>
      <c r="H669" s="184">
        <v>3008.66</v>
      </c>
      <c r="I669" s="184">
        <v>3008.66</v>
      </c>
      <c r="J669" s="184"/>
      <c r="K669" s="184"/>
      <c r="L669" s="354">
        <v>11.500114670132252</v>
      </c>
      <c r="M669" s="354">
        <v>11.500114670132252</v>
      </c>
      <c r="N669" s="354" t="s">
        <v>138</v>
      </c>
      <c r="O669" s="354" t="s">
        <v>138</v>
      </c>
      <c r="P669" s="185"/>
      <c r="Q669" s="185"/>
      <c r="R669" s="185">
        <v>4</v>
      </c>
    </row>
    <row r="670" spans="1:18" ht="24">
      <c r="A670" s="186">
        <v>8</v>
      </c>
      <c r="B670" s="187" t="s">
        <v>1127</v>
      </c>
      <c r="C670" s="188" t="s">
        <v>1128</v>
      </c>
      <c r="D670" s="189">
        <v>32.79</v>
      </c>
      <c r="E670" s="189">
        <v>32.79</v>
      </c>
      <c r="F670" s="189"/>
      <c r="G670" s="189"/>
      <c r="H670" s="190">
        <v>377.13</v>
      </c>
      <c r="I670" s="190">
        <v>377.13</v>
      </c>
      <c r="J670" s="190"/>
      <c r="K670" s="190"/>
      <c r="L670" s="355">
        <v>11.501372369624885</v>
      </c>
      <c r="M670" s="355">
        <v>11.501372369624885</v>
      </c>
      <c r="N670" s="355" t="s">
        <v>138</v>
      </c>
      <c r="O670" s="355" t="s">
        <v>138</v>
      </c>
      <c r="P670" s="191"/>
      <c r="Q670" s="191"/>
      <c r="R670" s="191">
        <v>4</v>
      </c>
    </row>
    <row r="671" spans="1:18" ht="12.75">
      <c r="A671" s="360" t="s">
        <v>1129</v>
      </c>
      <c r="B671" s="361"/>
      <c r="C671" s="361"/>
      <c r="D671" s="361"/>
      <c r="E671" s="361"/>
      <c r="F671" s="361"/>
      <c r="G671" s="361"/>
      <c r="H671" s="361"/>
      <c r="I671" s="361"/>
      <c r="J671" s="361"/>
      <c r="K671" s="361"/>
      <c r="L671" s="361"/>
      <c r="M671" s="361"/>
      <c r="N671" s="361"/>
      <c r="O671" s="361"/>
      <c r="P671" s="361"/>
      <c r="Q671" s="361"/>
      <c r="R671" s="361"/>
    </row>
    <row r="672" spans="1:18">
      <c r="A672" s="181">
        <v>9</v>
      </c>
      <c r="B672" s="178" t="s">
        <v>1130</v>
      </c>
      <c r="C672" s="182" t="s">
        <v>1131</v>
      </c>
      <c r="D672" s="183">
        <v>6110.77</v>
      </c>
      <c r="E672" s="183">
        <v>3246.53</v>
      </c>
      <c r="F672" s="183">
        <v>64.290000000000006</v>
      </c>
      <c r="G672" s="183">
        <v>2799.95</v>
      </c>
      <c r="H672" s="184">
        <v>49008.3</v>
      </c>
      <c r="I672" s="184">
        <v>37336.730000000003</v>
      </c>
      <c r="J672" s="184">
        <v>366.7</v>
      </c>
      <c r="K672" s="184">
        <v>11304.87</v>
      </c>
      <c r="L672" s="354">
        <v>8.0199876611294485</v>
      </c>
      <c r="M672" s="354">
        <v>11.500503614628542</v>
      </c>
      <c r="N672" s="354">
        <v>5.703841966091149</v>
      </c>
      <c r="O672" s="354">
        <v>4.0375256701012523</v>
      </c>
      <c r="P672" s="185"/>
      <c r="Q672" s="185"/>
      <c r="R672" s="185">
        <v>5</v>
      </c>
    </row>
    <row r="673" spans="1:18">
      <c r="A673" s="181">
        <v>10</v>
      </c>
      <c r="B673" s="178" t="s">
        <v>1132</v>
      </c>
      <c r="C673" s="182" t="s">
        <v>1133</v>
      </c>
      <c r="D673" s="183">
        <v>1700.98</v>
      </c>
      <c r="E673" s="183">
        <v>1061.82</v>
      </c>
      <c r="F673" s="183">
        <v>26.35</v>
      </c>
      <c r="G673" s="183">
        <v>612.80999999999995</v>
      </c>
      <c r="H673" s="184">
        <v>15758.58</v>
      </c>
      <c r="I673" s="184">
        <v>12210.99</v>
      </c>
      <c r="J673" s="184">
        <v>152.13</v>
      </c>
      <c r="K673" s="184">
        <v>3395.46</v>
      </c>
      <c r="L673" s="354">
        <v>9.2644122799797763</v>
      </c>
      <c r="M673" s="354">
        <v>11.500056506752557</v>
      </c>
      <c r="N673" s="354">
        <v>5.7734345351043634</v>
      </c>
      <c r="O673" s="354">
        <v>5.5408038380574736</v>
      </c>
      <c r="P673" s="185"/>
      <c r="Q673" s="185"/>
      <c r="R673" s="185">
        <v>5</v>
      </c>
    </row>
    <row r="674" spans="1:18">
      <c r="A674" s="186">
        <v>11</v>
      </c>
      <c r="B674" s="187" t="s">
        <v>1134</v>
      </c>
      <c r="C674" s="188" t="s">
        <v>1135</v>
      </c>
      <c r="D674" s="189">
        <v>1847.8</v>
      </c>
      <c r="E674" s="189">
        <v>1163.1300000000001</v>
      </c>
      <c r="F674" s="189">
        <v>40.450000000000003</v>
      </c>
      <c r="G674" s="189">
        <v>644.22</v>
      </c>
      <c r="H674" s="190">
        <v>17095.23</v>
      </c>
      <c r="I674" s="190">
        <v>13376.02</v>
      </c>
      <c r="J674" s="190">
        <v>229.65</v>
      </c>
      <c r="K674" s="190">
        <v>3489.56</v>
      </c>
      <c r="L674" s="355">
        <v>9.2516668470613705</v>
      </c>
      <c r="M674" s="355">
        <v>11.500021493728129</v>
      </c>
      <c r="N674" s="355">
        <v>5.6773794808405436</v>
      </c>
      <c r="O674" s="355">
        <v>5.4167209959330664</v>
      </c>
      <c r="P674" s="191"/>
      <c r="Q674" s="191"/>
      <c r="R674" s="191">
        <v>5</v>
      </c>
    </row>
    <row r="675" spans="1:18" ht="12.75">
      <c r="A675" s="360" t="s">
        <v>1136</v>
      </c>
      <c r="B675" s="361"/>
      <c r="C675" s="361"/>
      <c r="D675" s="361"/>
      <c r="E675" s="361"/>
      <c r="F675" s="361"/>
      <c r="G675" s="361"/>
      <c r="H675" s="361"/>
      <c r="I675" s="361"/>
      <c r="J675" s="361"/>
      <c r="K675" s="361"/>
      <c r="L675" s="361"/>
      <c r="M675" s="361"/>
      <c r="N675" s="361"/>
      <c r="O675" s="361"/>
      <c r="P675" s="361"/>
      <c r="Q675" s="361"/>
      <c r="R675" s="361"/>
    </row>
    <row r="676" spans="1:18">
      <c r="A676" s="186">
        <v>12</v>
      </c>
      <c r="B676" s="187" t="s">
        <v>1137</v>
      </c>
      <c r="C676" s="188" t="s">
        <v>1138</v>
      </c>
      <c r="D676" s="189">
        <v>2779.42</v>
      </c>
      <c r="E676" s="189">
        <v>2316.33</v>
      </c>
      <c r="F676" s="189">
        <v>439.85</v>
      </c>
      <c r="G676" s="189">
        <v>23.24</v>
      </c>
      <c r="H676" s="190">
        <v>29132.04</v>
      </c>
      <c r="I676" s="190">
        <v>26638.73</v>
      </c>
      <c r="J676" s="190">
        <v>2358.85</v>
      </c>
      <c r="K676" s="190">
        <v>134.46</v>
      </c>
      <c r="L676" s="355">
        <v>10.481337833073088</v>
      </c>
      <c r="M676" s="355">
        <v>11.500403655783071</v>
      </c>
      <c r="N676" s="355">
        <v>5.3628509719222457</v>
      </c>
      <c r="O676" s="355">
        <v>5.7857142857142865</v>
      </c>
      <c r="P676" s="191"/>
      <c r="Q676" s="191"/>
      <c r="R676" s="191">
        <v>6</v>
      </c>
    </row>
    <row r="677" spans="1:18" ht="12.75">
      <c r="A677" s="360" t="s">
        <v>1139</v>
      </c>
      <c r="B677" s="361"/>
      <c r="C677" s="361"/>
      <c r="D677" s="361"/>
      <c r="E677" s="361"/>
      <c r="F677" s="361"/>
      <c r="G677" s="361"/>
      <c r="H677" s="361"/>
      <c r="I677" s="361"/>
      <c r="J677" s="361"/>
      <c r="K677" s="361"/>
      <c r="L677" s="361"/>
      <c r="M677" s="361"/>
      <c r="N677" s="361"/>
      <c r="O677" s="361"/>
      <c r="P677" s="361"/>
      <c r="Q677" s="361"/>
      <c r="R677" s="361"/>
    </row>
    <row r="678" spans="1:18" ht="24">
      <c r="A678" s="181">
        <v>13</v>
      </c>
      <c r="B678" s="178" t="s">
        <v>1140</v>
      </c>
      <c r="C678" s="182" t="s">
        <v>1141</v>
      </c>
      <c r="D678" s="183">
        <v>702.05</v>
      </c>
      <c r="E678" s="183">
        <v>386.4</v>
      </c>
      <c r="F678" s="183">
        <v>5.3</v>
      </c>
      <c r="G678" s="183">
        <v>310.35000000000002</v>
      </c>
      <c r="H678" s="184">
        <v>5668.25</v>
      </c>
      <c r="I678" s="184">
        <v>4443.84</v>
      </c>
      <c r="J678" s="184">
        <v>29.09</v>
      </c>
      <c r="K678" s="184">
        <v>1195.32</v>
      </c>
      <c r="L678" s="354">
        <v>8.073855138522898</v>
      </c>
      <c r="M678" s="354">
        <v>11.500621118012424</v>
      </c>
      <c r="N678" s="354">
        <v>5.4886792452830191</v>
      </c>
      <c r="O678" s="354">
        <v>3.8515224746254226</v>
      </c>
      <c r="P678" s="185"/>
      <c r="Q678" s="185"/>
      <c r="R678" s="185">
        <v>7</v>
      </c>
    </row>
    <row r="679" spans="1:18" ht="24">
      <c r="A679" s="186">
        <v>14</v>
      </c>
      <c r="B679" s="187" t="s">
        <v>1142</v>
      </c>
      <c r="C679" s="188" t="s">
        <v>1143</v>
      </c>
      <c r="D679" s="189">
        <v>755.18</v>
      </c>
      <c r="E679" s="189">
        <v>436.43</v>
      </c>
      <c r="F679" s="189">
        <v>8.4</v>
      </c>
      <c r="G679" s="189">
        <v>310.35000000000002</v>
      </c>
      <c r="H679" s="190">
        <v>6260.36</v>
      </c>
      <c r="I679" s="190">
        <v>5018.9799999999996</v>
      </c>
      <c r="J679" s="190">
        <v>46.06</v>
      </c>
      <c r="K679" s="190">
        <v>1195.32</v>
      </c>
      <c r="L679" s="355">
        <v>8.2898911517783844</v>
      </c>
      <c r="M679" s="355">
        <v>11.500080196136837</v>
      </c>
      <c r="N679" s="355">
        <v>5.4833333333333334</v>
      </c>
      <c r="O679" s="355">
        <v>3.8515224746254226</v>
      </c>
      <c r="P679" s="191"/>
      <c r="Q679" s="191"/>
      <c r="R679" s="191">
        <v>7</v>
      </c>
    </row>
    <row r="680" spans="1:18" ht="12.75">
      <c r="A680" s="360" t="s">
        <v>1144</v>
      </c>
      <c r="B680" s="361"/>
      <c r="C680" s="361"/>
      <c r="D680" s="361"/>
      <c r="E680" s="361"/>
      <c r="F680" s="361"/>
      <c r="G680" s="361"/>
      <c r="H680" s="361"/>
      <c r="I680" s="361"/>
      <c r="J680" s="361"/>
      <c r="K680" s="361"/>
      <c r="L680" s="361"/>
      <c r="M680" s="361"/>
      <c r="N680" s="361"/>
      <c r="O680" s="361"/>
      <c r="P680" s="361"/>
      <c r="Q680" s="361"/>
      <c r="R680" s="361"/>
    </row>
    <row r="681" spans="1:18" ht="24">
      <c r="A681" s="186">
        <v>15</v>
      </c>
      <c r="B681" s="187" t="s">
        <v>1145</v>
      </c>
      <c r="C681" s="188" t="s">
        <v>1146</v>
      </c>
      <c r="D681" s="189">
        <v>726.17</v>
      </c>
      <c r="E681" s="189">
        <v>273.20999999999998</v>
      </c>
      <c r="F681" s="189">
        <v>1.83</v>
      </c>
      <c r="G681" s="189">
        <v>451.13</v>
      </c>
      <c r="H681" s="190">
        <v>5628.06</v>
      </c>
      <c r="I681" s="190">
        <v>3141.89</v>
      </c>
      <c r="J681" s="190">
        <v>11.93</v>
      </c>
      <c r="K681" s="190">
        <v>2474.2399999999998</v>
      </c>
      <c r="L681" s="355">
        <v>7.7503339438423522</v>
      </c>
      <c r="M681" s="355">
        <v>11.499908495296658</v>
      </c>
      <c r="N681" s="355">
        <v>6.5191256830601088</v>
      </c>
      <c r="O681" s="355">
        <v>5.4845388247290137</v>
      </c>
      <c r="P681" s="191"/>
      <c r="Q681" s="191"/>
      <c r="R681" s="191">
        <v>8</v>
      </c>
    </row>
    <row r="682" spans="1:18" ht="12.75">
      <c r="A682" s="360" t="s">
        <v>1147</v>
      </c>
      <c r="B682" s="361"/>
      <c r="C682" s="361"/>
      <c r="D682" s="361"/>
      <c r="E682" s="361"/>
      <c r="F682" s="361"/>
      <c r="G682" s="361"/>
      <c r="H682" s="361"/>
      <c r="I682" s="361"/>
      <c r="J682" s="361"/>
      <c r="K682" s="361"/>
      <c r="L682" s="361"/>
      <c r="M682" s="361"/>
      <c r="N682" s="361"/>
      <c r="O682" s="361"/>
      <c r="P682" s="361"/>
      <c r="Q682" s="361"/>
      <c r="R682" s="361"/>
    </row>
    <row r="683" spans="1:18">
      <c r="A683" s="186">
        <v>16</v>
      </c>
      <c r="B683" s="187" t="s">
        <v>1148</v>
      </c>
      <c r="C683" s="188" t="s">
        <v>1149</v>
      </c>
      <c r="D683" s="189">
        <v>593.77</v>
      </c>
      <c r="E683" s="189">
        <v>109.14</v>
      </c>
      <c r="F683" s="189">
        <v>2.56</v>
      </c>
      <c r="G683" s="189">
        <v>482.07</v>
      </c>
      <c r="H683" s="190">
        <v>3917.5</v>
      </c>
      <c r="I683" s="190">
        <v>1255.1099999999999</v>
      </c>
      <c r="J683" s="190">
        <v>16.71</v>
      </c>
      <c r="K683" s="190">
        <v>2645.68</v>
      </c>
      <c r="L683" s="355">
        <v>6.5976724994526501</v>
      </c>
      <c r="M683" s="355">
        <v>11.499999999999998</v>
      </c>
      <c r="N683" s="355">
        <v>6.52734375</v>
      </c>
      <c r="O683" s="355">
        <v>5.4881656191009602</v>
      </c>
      <c r="P683" s="191"/>
      <c r="Q683" s="191"/>
      <c r="R683" s="191">
        <v>9</v>
      </c>
    </row>
    <row r="684" spans="1:18" ht="12.75">
      <c r="A684" s="360" t="s">
        <v>1150</v>
      </c>
      <c r="B684" s="361"/>
      <c r="C684" s="361"/>
      <c r="D684" s="361"/>
      <c r="E684" s="361"/>
      <c r="F684" s="361"/>
      <c r="G684" s="361"/>
      <c r="H684" s="361"/>
      <c r="I684" s="361"/>
      <c r="J684" s="361"/>
      <c r="K684" s="361"/>
      <c r="L684" s="361"/>
      <c r="M684" s="361"/>
      <c r="N684" s="361"/>
      <c r="O684" s="361"/>
      <c r="P684" s="361"/>
      <c r="Q684" s="361"/>
      <c r="R684" s="361"/>
    </row>
    <row r="685" spans="1:18" ht="36">
      <c r="A685" s="181">
        <v>17</v>
      </c>
      <c r="B685" s="178" t="s">
        <v>1151</v>
      </c>
      <c r="C685" s="182" t="s">
        <v>1152</v>
      </c>
      <c r="D685" s="183">
        <v>8299.99</v>
      </c>
      <c r="E685" s="183">
        <v>1958.74</v>
      </c>
      <c r="F685" s="183">
        <v>191.27</v>
      </c>
      <c r="G685" s="183">
        <v>6149.98</v>
      </c>
      <c r="H685" s="184">
        <v>86741.15</v>
      </c>
      <c r="I685" s="184">
        <v>22525.46</v>
      </c>
      <c r="J685" s="184">
        <v>1245.9000000000001</v>
      </c>
      <c r="K685" s="184">
        <v>62969.79</v>
      </c>
      <c r="L685" s="354">
        <v>10.450753555124765</v>
      </c>
      <c r="M685" s="354">
        <v>11.499974473385953</v>
      </c>
      <c r="N685" s="354">
        <v>6.5138286192293622</v>
      </c>
      <c r="O685" s="354">
        <v>10.239023541539973</v>
      </c>
      <c r="P685" s="185"/>
      <c r="Q685" s="185"/>
      <c r="R685" s="185">
        <v>10</v>
      </c>
    </row>
    <row r="686" spans="1:18" ht="48">
      <c r="A686" s="181">
        <v>18</v>
      </c>
      <c r="B686" s="178" t="s">
        <v>1153</v>
      </c>
      <c r="C686" s="182" t="s">
        <v>1154</v>
      </c>
      <c r="D686" s="183">
        <v>10013.65</v>
      </c>
      <c r="E686" s="183">
        <v>2950.23</v>
      </c>
      <c r="F686" s="183">
        <v>210.83</v>
      </c>
      <c r="G686" s="183">
        <v>6852.59</v>
      </c>
      <c r="H686" s="184">
        <v>102364.36</v>
      </c>
      <c r="I686" s="184">
        <v>33927.68</v>
      </c>
      <c r="J686" s="184">
        <v>1372.35</v>
      </c>
      <c r="K686" s="184">
        <v>67064.33</v>
      </c>
      <c r="L686" s="354">
        <v>10.222482311644606</v>
      </c>
      <c r="M686" s="354">
        <v>11.500011863481831</v>
      </c>
      <c r="N686" s="354">
        <v>6.5092728738794285</v>
      </c>
      <c r="O686" s="354">
        <v>9.7867127611603788</v>
      </c>
      <c r="P686" s="185"/>
      <c r="Q686" s="185"/>
      <c r="R686" s="185">
        <v>10</v>
      </c>
    </row>
    <row r="687" spans="1:18" ht="12.75">
      <c r="A687" s="181"/>
      <c r="B687" s="178"/>
      <c r="C687" s="182"/>
      <c r="D687" s="183"/>
      <c r="E687" s="183"/>
      <c r="F687" s="183"/>
      <c r="G687" s="183"/>
      <c r="H687" s="184"/>
      <c r="I687" s="184"/>
      <c r="J687" s="184"/>
      <c r="K687" s="184"/>
      <c r="L687" s="354"/>
      <c r="M687" s="354"/>
      <c r="N687" s="354"/>
      <c r="O687" s="354"/>
      <c r="P687" s="176"/>
      <c r="Q687" s="176"/>
      <c r="R687" s="176"/>
    </row>
    <row r="688" spans="1:18">
      <c r="A688" s="185"/>
      <c r="B688" s="52"/>
      <c r="C688" s="185"/>
      <c r="D688" s="185"/>
      <c r="E688" s="185"/>
      <c r="F688" s="185"/>
      <c r="G688" s="185"/>
      <c r="H688" s="53"/>
      <c r="I688" s="53"/>
      <c r="J688" s="53"/>
      <c r="K688" s="53"/>
      <c r="L688" s="356"/>
      <c r="M688" s="356"/>
      <c r="N688" s="356"/>
      <c r="O688" s="356"/>
      <c r="P688" s="161"/>
      <c r="Q688" s="161"/>
      <c r="R688" s="161"/>
    </row>
    <row r="689" spans="1:18" ht="12.75">
      <c r="A689" s="361" t="s">
        <v>63</v>
      </c>
      <c r="B689" s="361"/>
      <c r="C689" s="361"/>
      <c r="D689" s="179">
        <v>38876.83</v>
      </c>
      <c r="E689" s="179">
        <v>19101.93</v>
      </c>
      <c r="F689" s="179">
        <v>1021.24</v>
      </c>
      <c r="G689" s="179">
        <v>18753.66</v>
      </c>
      <c r="H689" s="180">
        <v>382575.79</v>
      </c>
      <c r="I689" s="180">
        <v>219677.19</v>
      </c>
      <c r="J689" s="180">
        <v>5970.67</v>
      </c>
      <c r="K689" s="180">
        <v>156927.93</v>
      </c>
      <c r="L689" s="357">
        <v>9.8407146364556972</v>
      </c>
      <c r="M689" s="357">
        <v>11.500261491901604</v>
      </c>
      <c r="N689" s="357">
        <v>5.8464905409110495</v>
      </c>
      <c r="O689" s="357">
        <v>8.3678561944708392</v>
      </c>
      <c r="P689" s="176"/>
      <c r="Q689" s="176"/>
      <c r="R689" s="176"/>
    </row>
    <row r="690" spans="1:18">
      <c r="A690" s="185"/>
      <c r="B690" s="52"/>
      <c r="C690" s="185"/>
      <c r="D690" s="185"/>
      <c r="E690" s="185"/>
      <c r="F690" s="185"/>
      <c r="G690" s="185"/>
      <c r="H690" s="53"/>
      <c r="I690" s="53"/>
      <c r="J690" s="53"/>
      <c r="K690" s="53"/>
      <c r="L690" s="356"/>
      <c r="M690" s="356"/>
      <c r="N690" s="356"/>
      <c r="O690" s="356"/>
    </row>
    <row r="691" spans="1:18" ht="22.5" customHeight="1">
      <c r="A691" s="376" t="s">
        <v>1155</v>
      </c>
      <c r="B691" s="377"/>
      <c r="C691" s="377"/>
      <c r="D691" s="377"/>
      <c r="E691" s="377"/>
      <c r="F691" s="377"/>
      <c r="G691" s="377"/>
      <c r="H691" s="377"/>
      <c r="I691" s="377"/>
      <c r="J691" s="377"/>
      <c r="K691" s="377"/>
      <c r="L691" s="377"/>
      <c r="M691" s="377"/>
      <c r="N691" s="377"/>
      <c r="O691" s="378"/>
    </row>
    <row r="692" spans="1:18" ht="12.75">
      <c r="A692" s="360" t="s">
        <v>1156</v>
      </c>
      <c r="B692" s="361"/>
      <c r="C692" s="361"/>
      <c r="D692" s="361"/>
      <c r="E692" s="361"/>
      <c r="F692" s="361"/>
      <c r="G692" s="361"/>
      <c r="H692" s="361"/>
      <c r="I692" s="361"/>
      <c r="J692" s="361"/>
      <c r="K692" s="361"/>
      <c r="L692" s="361"/>
      <c r="M692" s="361"/>
      <c r="N692" s="361"/>
      <c r="O692" s="361"/>
      <c r="P692" s="361"/>
      <c r="Q692" s="361"/>
      <c r="R692" s="361"/>
    </row>
    <row r="693" spans="1:18" ht="24">
      <c r="A693" s="197">
        <v>1</v>
      </c>
      <c r="B693" s="194" t="s">
        <v>1157</v>
      </c>
      <c r="C693" s="198" t="s">
        <v>1158</v>
      </c>
      <c r="D693" s="199">
        <v>62.82</v>
      </c>
      <c r="E693" s="199">
        <v>62.82</v>
      </c>
      <c r="F693" s="199"/>
      <c r="G693" s="199"/>
      <c r="H693" s="200">
        <v>722.39</v>
      </c>
      <c r="I693" s="200">
        <v>722.39</v>
      </c>
      <c r="J693" s="200"/>
      <c r="K693" s="200"/>
      <c r="L693" s="354">
        <v>11.499363260108245</v>
      </c>
      <c r="M693" s="354">
        <v>11.499363260108245</v>
      </c>
      <c r="N693" s="354" t="s">
        <v>138</v>
      </c>
      <c r="O693" s="354" t="s">
        <v>138</v>
      </c>
      <c r="P693" s="201"/>
      <c r="Q693" s="201"/>
      <c r="R693" s="201">
        <v>1</v>
      </c>
    </row>
    <row r="694" spans="1:18" ht="24">
      <c r="A694" s="197">
        <v>2</v>
      </c>
      <c r="B694" s="194" t="s">
        <v>1159</v>
      </c>
      <c r="C694" s="198" t="s">
        <v>1160</v>
      </c>
      <c r="D694" s="199">
        <v>76.010000000000005</v>
      </c>
      <c r="E694" s="199">
        <v>76.010000000000005</v>
      </c>
      <c r="F694" s="199"/>
      <c r="G694" s="199"/>
      <c r="H694" s="200">
        <v>874.21</v>
      </c>
      <c r="I694" s="200">
        <v>874.21</v>
      </c>
      <c r="J694" s="200"/>
      <c r="K694" s="200"/>
      <c r="L694" s="354">
        <v>11.501249835547954</v>
      </c>
      <c r="M694" s="354">
        <v>11.501249835547954</v>
      </c>
      <c r="N694" s="354" t="s">
        <v>138</v>
      </c>
      <c r="O694" s="354" t="s">
        <v>138</v>
      </c>
      <c r="P694" s="201"/>
      <c r="Q694" s="201"/>
      <c r="R694" s="201">
        <v>1</v>
      </c>
    </row>
    <row r="695" spans="1:18" ht="24">
      <c r="A695" s="197">
        <v>3</v>
      </c>
      <c r="B695" s="194" t="s">
        <v>1161</v>
      </c>
      <c r="C695" s="198" t="s">
        <v>1162</v>
      </c>
      <c r="D695" s="199">
        <v>56.57</v>
      </c>
      <c r="E695" s="199">
        <v>56.57</v>
      </c>
      <c r="F695" s="199"/>
      <c r="G695" s="199"/>
      <c r="H695" s="200">
        <v>650.58000000000004</v>
      </c>
      <c r="I695" s="200">
        <v>650.58000000000004</v>
      </c>
      <c r="J695" s="200"/>
      <c r="K695" s="200"/>
      <c r="L695" s="354">
        <v>11.500441930351776</v>
      </c>
      <c r="M695" s="354">
        <v>11.500441930351776</v>
      </c>
      <c r="N695" s="354" t="s">
        <v>138</v>
      </c>
      <c r="O695" s="354" t="s">
        <v>138</v>
      </c>
      <c r="P695" s="201"/>
      <c r="Q695" s="201"/>
      <c r="R695" s="201">
        <v>1</v>
      </c>
    </row>
    <row r="696" spans="1:18" ht="24">
      <c r="A696" s="197">
        <v>4</v>
      </c>
      <c r="B696" s="194" t="s">
        <v>1163</v>
      </c>
      <c r="C696" s="198" t="s">
        <v>1164</v>
      </c>
      <c r="D696" s="199">
        <v>60.64</v>
      </c>
      <c r="E696" s="199">
        <v>60.64</v>
      </c>
      <c r="F696" s="199"/>
      <c r="G696" s="199"/>
      <c r="H696" s="200">
        <v>697.4</v>
      </c>
      <c r="I696" s="200">
        <v>697.4</v>
      </c>
      <c r="J696" s="200"/>
      <c r="K696" s="200"/>
      <c r="L696" s="354">
        <v>11.50065963060686</v>
      </c>
      <c r="M696" s="354">
        <v>11.50065963060686</v>
      </c>
      <c r="N696" s="354" t="s">
        <v>138</v>
      </c>
      <c r="O696" s="354" t="s">
        <v>138</v>
      </c>
      <c r="P696" s="201"/>
      <c r="Q696" s="201"/>
      <c r="R696" s="201">
        <v>1</v>
      </c>
    </row>
    <row r="697" spans="1:18" ht="24">
      <c r="A697" s="202">
        <v>5</v>
      </c>
      <c r="B697" s="203" t="s">
        <v>1165</v>
      </c>
      <c r="C697" s="204" t="s">
        <v>1166</v>
      </c>
      <c r="D697" s="205">
        <v>73.02</v>
      </c>
      <c r="E697" s="205">
        <v>73.02</v>
      </c>
      <c r="F697" s="205"/>
      <c r="G697" s="205"/>
      <c r="H697" s="206">
        <v>839.79</v>
      </c>
      <c r="I697" s="206">
        <v>839.79</v>
      </c>
      <c r="J697" s="206"/>
      <c r="K697" s="206"/>
      <c r="L697" s="355">
        <v>11.500821692686936</v>
      </c>
      <c r="M697" s="355">
        <v>11.500821692686936</v>
      </c>
      <c r="N697" s="355" t="s">
        <v>138</v>
      </c>
      <c r="O697" s="355" t="s">
        <v>138</v>
      </c>
      <c r="P697" s="207"/>
      <c r="Q697" s="207"/>
      <c r="R697" s="207">
        <v>1</v>
      </c>
    </row>
    <row r="698" spans="1:18" ht="12.75">
      <c r="A698" s="360" t="s">
        <v>1167</v>
      </c>
      <c r="B698" s="361"/>
      <c r="C698" s="361"/>
      <c r="D698" s="361"/>
      <c r="E698" s="361"/>
      <c r="F698" s="361"/>
      <c r="G698" s="361"/>
      <c r="H698" s="361"/>
      <c r="I698" s="361"/>
      <c r="J698" s="361"/>
      <c r="K698" s="361"/>
      <c r="L698" s="361"/>
      <c r="M698" s="361"/>
      <c r="N698" s="361"/>
      <c r="O698" s="361"/>
      <c r="P698" s="361"/>
      <c r="Q698" s="361"/>
      <c r="R698" s="361"/>
    </row>
    <row r="699" spans="1:18" ht="24">
      <c r="A699" s="197">
        <v>6</v>
      </c>
      <c r="B699" s="194" t="s">
        <v>1168</v>
      </c>
      <c r="C699" s="198" t="s">
        <v>1169</v>
      </c>
      <c r="D699" s="199">
        <v>1750.94</v>
      </c>
      <c r="E699" s="199">
        <v>1605.23</v>
      </c>
      <c r="F699" s="199">
        <v>145.71</v>
      </c>
      <c r="G699" s="199"/>
      <c r="H699" s="200">
        <v>19410.099999999999</v>
      </c>
      <c r="I699" s="200">
        <v>18460.11</v>
      </c>
      <c r="J699" s="200">
        <v>949.99</v>
      </c>
      <c r="K699" s="200"/>
      <c r="L699" s="354">
        <v>11.085531200383793</v>
      </c>
      <c r="M699" s="354">
        <v>11.49997819627094</v>
      </c>
      <c r="N699" s="354">
        <v>6.5197309724795822</v>
      </c>
      <c r="O699" s="354" t="s">
        <v>138</v>
      </c>
      <c r="P699" s="201"/>
      <c r="Q699" s="201"/>
      <c r="R699" s="201">
        <v>2</v>
      </c>
    </row>
    <row r="700" spans="1:18" ht="24">
      <c r="A700" s="202">
        <v>7</v>
      </c>
      <c r="B700" s="203" t="s">
        <v>1170</v>
      </c>
      <c r="C700" s="204" t="s">
        <v>1171</v>
      </c>
      <c r="D700" s="205">
        <v>988.36</v>
      </c>
      <c r="E700" s="205">
        <v>921.73</v>
      </c>
      <c r="F700" s="205">
        <v>66.63</v>
      </c>
      <c r="G700" s="205"/>
      <c r="H700" s="206">
        <v>11034.37</v>
      </c>
      <c r="I700" s="206">
        <v>10599.95</v>
      </c>
      <c r="J700" s="206">
        <v>434.42</v>
      </c>
      <c r="K700" s="206"/>
      <c r="L700" s="355">
        <v>11.16432271641912</v>
      </c>
      <c r="M700" s="355">
        <v>11.500059670402395</v>
      </c>
      <c r="N700" s="355">
        <v>6.5198859372654967</v>
      </c>
      <c r="O700" s="355" t="s">
        <v>138</v>
      </c>
      <c r="P700" s="207"/>
      <c r="Q700" s="207"/>
      <c r="R700" s="207">
        <v>2</v>
      </c>
    </row>
    <row r="701" spans="1:18" ht="12.75">
      <c r="A701" s="360" t="s">
        <v>1172</v>
      </c>
      <c r="B701" s="361"/>
      <c r="C701" s="361"/>
      <c r="D701" s="361"/>
      <c r="E701" s="361"/>
      <c r="F701" s="361"/>
      <c r="G701" s="361"/>
      <c r="H701" s="361"/>
      <c r="I701" s="361"/>
      <c r="J701" s="361"/>
      <c r="K701" s="361"/>
      <c r="L701" s="361"/>
      <c r="M701" s="361"/>
      <c r="N701" s="361"/>
      <c r="O701" s="361"/>
      <c r="P701" s="361"/>
      <c r="Q701" s="361"/>
      <c r="R701" s="361"/>
    </row>
    <row r="702" spans="1:18" ht="24">
      <c r="A702" s="197">
        <v>8</v>
      </c>
      <c r="B702" s="194" t="s">
        <v>1173</v>
      </c>
      <c r="C702" s="198" t="s">
        <v>1174</v>
      </c>
      <c r="D702" s="199">
        <v>2352.1999999999998</v>
      </c>
      <c r="E702" s="199">
        <v>1995.32</v>
      </c>
      <c r="F702" s="199">
        <v>4.1900000000000004</v>
      </c>
      <c r="G702" s="199">
        <v>352.69</v>
      </c>
      <c r="H702" s="200">
        <v>24903.18</v>
      </c>
      <c r="I702" s="200">
        <v>22947.17</v>
      </c>
      <c r="J702" s="200">
        <v>16.989999999999998</v>
      </c>
      <c r="K702" s="200">
        <v>1939.02</v>
      </c>
      <c r="L702" s="354">
        <v>10.587186463736078</v>
      </c>
      <c r="M702" s="354">
        <v>11.500496161016779</v>
      </c>
      <c r="N702" s="354">
        <v>4.0548926014319804</v>
      </c>
      <c r="O702" s="354">
        <v>5.4978026028523637</v>
      </c>
      <c r="P702" s="201"/>
      <c r="Q702" s="201"/>
      <c r="R702" s="201">
        <v>3</v>
      </c>
    </row>
    <row r="703" spans="1:18" ht="24">
      <c r="A703" s="202">
        <v>9</v>
      </c>
      <c r="B703" s="203" t="s">
        <v>1175</v>
      </c>
      <c r="C703" s="204" t="s">
        <v>1176</v>
      </c>
      <c r="D703" s="205">
        <v>1673.07</v>
      </c>
      <c r="E703" s="205">
        <v>1498.89</v>
      </c>
      <c r="F703" s="205">
        <v>3.08</v>
      </c>
      <c r="G703" s="205">
        <v>171.1</v>
      </c>
      <c r="H703" s="206">
        <v>18176.66</v>
      </c>
      <c r="I703" s="206">
        <v>17237.2</v>
      </c>
      <c r="J703" s="206">
        <v>12.47</v>
      </c>
      <c r="K703" s="206">
        <v>926.99</v>
      </c>
      <c r="L703" s="355">
        <v>10.86425553025277</v>
      </c>
      <c r="M703" s="355">
        <v>11.499976649387213</v>
      </c>
      <c r="N703" s="355">
        <v>4.0487012987012987</v>
      </c>
      <c r="O703" s="355">
        <v>5.4178258328462894</v>
      </c>
      <c r="P703" s="207"/>
      <c r="Q703" s="207"/>
      <c r="R703" s="207">
        <v>3</v>
      </c>
    </row>
    <row r="704" spans="1:18" ht="12.75">
      <c r="A704" s="360" t="s">
        <v>1177</v>
      </c>
      <c r="B704" s="361"/>
      <c r="C704" s="361"/>
      <c r="D704" s="361"/>
      <c r="E704" s="361"/>
      <c r="F704" s="361"/>
      <c r="G704" s="361"/>
      <c r="H704" s="361"/>
      <c r="I704" s="361"/>
      <c r="J704" s="361"/>
      <c r="K704" s="361"/>
      <c r="L704" s="361"/>
      <c r="M704" s="361"/>
      <c r="N704" s="361"/>
      <c r="O704" s="361"/>
      <c r="P704" s="361"/>
      <c r="Q704" s="361"/>
      <c r="R704" s="361"/>
    </row>
    <row r="705" spans="1:18" ht="24">
      <c r="A705" s="197">
        <v>10</v>
      </c>
      <c r="B705" s="194" t="s">
        <v>1178</v>
      </c>
      <c r="C705" s="198" t="s">
        <v>1179</v>
      </c>
      <c r="D705" s="199">
        <v>6147.86</v>
      </c>
      <c r="E705" s="199">
        <v>5953.4</v>
      </c>
      <c r="F705" s="199">
        <v>4.25</v>
      </c>
      <c r="G705" s="199">
        <v>190.21</v>
      </c>
      <c r="H705" s="200">
        <v>69512.009999999995</v>
      </c>
      <c r="I705" s="200">
        <v>68464.12</v>
      </c>
      <c r="J705" s="200">
        <v>17.23</v>
      </c>
      <c r="K705" s="200">
        <v>1030.6600000000001</v>
      </c>
      <c r="L705" s="354">
        <v>11.306700217636706</v>
      </c>
      <c r="M705" s="354">
        <v>11.500003359424866</v>
      </c>
      <c r="N705" s="354">
        <v>4.054117647058824</v>
      </c>
      <c r="O705" s="354">
        <v>5.4185374060249201</v>
      </c>
      <c r="P705" s="201"/>
      <c r="Q705" s="201"/>
      <c r="R705" s="201">
        <v>4</v>
      </c>
    </row>
    <row r="706" spans="1:18" ht="24">
      <c r="A706" s="197">
        <v>11</v>
      </c>
      <c r="B706" s="194" t="s">
        <v>1180</v>
      </c>
      <c r="C706" s="198" t="s">
        <v>1181</v>
      </c>
      <c r="D706" s="199">
        <v>2030.18</v>
      </c>
      <c r="E706" s="199">
        <v>1835.72</v>
      </c>
      <c r="F706" s="199">
        <v>4.25</v>
      </c>
      <c r="G706" s="199">
        <v>190.21</v>
      </c>
      <c r="H706" s="200">
        <v>22158.69</v>
      </c>
      <c r="I706" s="200">
        <v>21110.799999999999</v>
      </c>
      <c r="J706" s="200">
        <v>17.23</v>
      </c>
      <c r="K706" s="200">
        <v>1030.6600000000001</v>
      </c>
      <c r="L706" s="354">
        <v>10.914643036578036</v>
      </c>
      <c r="M706" s="354">
        <v>11.500010894907719</v>
      </c>
      <c r="N706" s="354">
        <v>4.054117647058824</v>
      </c>
      <c r="O706" s="354">
        <v>5.4185374060249201</v>
      </c>
      <c r="P706" s="201"/>
      <c r="Q706" s="201"/>
      <c r="R706" s="201">
        <v>4</v>
      </c>
    </row>
    <row r="707" spans="1:18" ht="24">
      <c r="A707" s="197">
        <v>12</v>
      </c>
      <c r="B707" s="194" t="s">
        <v>1182</v>
      </c>
      <c r="C707" s="198" t="s">
        <v>1183</v>
      </c>
      <c r="D707" s="199">
        <v>6485.15</v>
      </c>
      <c r="E707" s="199">
        <v>6290.69</v>
      </c>
      <c r="F707" s="199">
        <v>4.25</v>
      </c>
      <c r="G707" s="199">
        <v>190.21</v>
      </c>
      <c r="H707" s="200">
        <v>73393.960000000006</v>
      </c>
      <c r="I707" s="200">
        <v>72346.070000000007</v>
      </c>
      <c r="J707" s="200">
        <v>17.23</v>
      </c>
      <c r="K707" s="200">
        <v>1030.6600000000001</v>
      </c>
      <c r="L707" s="354">
        <v>11.3172339884197</v>
      </c>
      <c r="M707" s="354">
        <v>11.500498355506313</v>
      </c>
      <c r="N707" s="354">
        <v>4.054117647058824</v>
      </c>
      <c r="O707" s="354">
        <v>5.4185374060249201</v>
      </c>
      <c r="P707" s="201"/>
      <c r="Q707" s="201"/>
      <c r="R707" s="201">
        <v>4</v>
      </c>
    </row>
    <row r="708" spans="1:18" ht="24">
      <c r="A708" s="197">
        <v>13</v>
      </c>
      <c r="B708" s="194" t="s">
        <v>1184</v>
      </c>
      <c r="C708" s="198" t="s">
        <v>1185</v>
      </c>
      <c r="D708" s="199">
        <v>3329.12</v>
      </c>
      <c r="E708" s="199">
        <v>3134.66</v>
      </c>
      <c r="F708" s="199">
        <v>4.25</v>
      </c>
      <c r="G708" s="199">
        <v>190.21</v>
      </c>
      <c r="H708" s="200">
        <v>37096.44</v>
      </c>
      <c r="I708" s="200">
        <v>36048.550000000003</v>
      </c>
      <c r="J708" s="200">
        <v>17.23</v>
      </c>
      <c r="K708" s="200">
        <v>1030.6600000000001</v>
      </c>
      <c r="L708" s="354">
        <v>11.143016773201328</v>
      </c>
      <c r="M708" s="354">
        <v>11.499987239445428</v>
      </c>
      <c r="N708" s="354">
        <v>4.054117647058824</v>
      </c>
      <c r="O708" s="354">
        <v>5.4185374060249201</v>
      </c>
      <c r="P708" s="201"/>
      <c r="Q708" s="201"/>
      <c r="R708" s="201">
        <v>4</v>
      </c>
    </row>
    <row r="709" spans="1:18" ht="24">
      <c r="A709" s="197">
        <v>14</v>
      </c>
      <c r="B709" s="194" t="s">
        <v>1186</v>
      </c>
      <c r="C709" s="198" t="s">
        <v>1187</v>
      </c>
      <c r="D709" s="199">
        <v>2592.65</v>
      </c>
      <c r="E709" s="199">
        <v>2398.19</v>
      </c>
      <c r="F709" s="199">
        <v>4.25</v>
      </c>
      <c r="G709" s="199">
        <v>190.21</v>
      </c>
      <c r="H709" s="200">
        <v>28627.040000000001</v>
      </c>
      <c r="I709" s="200">
        <v>27579.15</v>
      </c>
      <c r="J709" s="200">
        <v>17.23</v>
      </c>
      <c r="K709" s="200">
        <v>1030.6600000000001</v>
      </c>
      <c r="L709" s="354">
        <v>11.041613792837444</v>
      </c>
      <c r="M709" s="354">
        <v>11.499985405660102</v>
      </c>
      <c r="N709" s="354">
        <v>4.054117647058824</v>
      </c>
      <c r="O709" s="354">
        <v>5.4185374060249201</v>
      </c>
      <c r="P709" s="201"/>
      <c r="Q709" s="201"/>
      <c r="R709" s="201">
        <v>4</v>
      </c>
    </row>
    <row r="710" spans="1:18" ht="24">
      <c r="A710" s="202">
        <v>15</v>
      </c>
      <c r="B710" s="203" t="s">
        <v>1188</v>
      </c>
      <c r="C710" s="204" t="s">
        <v>1189</v>
      </c>
      <c r="D710" s="205">
        <v>1649.09</v>
      </c>
      <c r="E710" s="205">
        <v>1454.63</v>
      </c>
      <c r="F710" s="205">
        <v>4.25</v>
      </c>
      <c r="G710" s="205">
        <v>190.21</v>
      </c>
      <c r="H710" s="206">
        <v>17776.14</v>
      </c>
      <c r="I710" s="206">
        <v>16728.25</v>
      </c>
      <c r="J710" s="206">
        <v>17.23</v>
      </c>
      <c r="K710" s="206">
        <v>1030.6600000000001</v>
      </c>
      <c r="L710" s="355">
        <v>10.779363163926773</v>
      </c>
      <c r="M710" s="355">
        <v>11.500003437300206</v>
      </c>
      <c r="N710" s="355">
        <v>4.054117647058824</v>
      </c>
      <c r="O710" s="355">
        <v>5.4185374060249201</v>
      </c>
      <c r="P710" s="207"/>
      <c r="Q710" s="207"/>
      <c r="R710" s="207">
        <v>4</v>
      </c>
    </row>
    <row r="711" spans="1:18" ht="12.75">
      <c r="A711" s="360" t="s">
        <v>1190</v>
      </c>
      <c r="B711" s="361"/>
      <c r="C711" s="361"/>
      <c r="D711" s="361"/>
      <c r="E711" s="361"/>
      <c r="F711" s="361"/>
      <c r="G711" s="361"/>
      <c r="H711" s="361"/>
      <c r="I711" s="361"/>
      <c r="J711" s="361"/>
      <c r="K711" s="361"/>
      <c r="L711" s="361"/>
      <c r="M711" s="361"/>
      <c r="N711" s="361"/>
      <c r="O711" s="361"/>
      <c r="P711" s="361"/>
      <c r="Q711" s="361"/>
      <c r="R711" s="361"/>
    </row>
    <row r="712" spans="1:18">
      <c r="A712" s="197">
        <v>16</v>
      </c>
      <c r="B712" s="194" t="s">
        <v>1191</v>
      </c>
      <c r="C712" s="198" t="s">
        <v>1192</v>
      </c>
      <c r="D712" s="199">
        <v>3692.56</v>
      </c>
      <c r="E712" s="199">
        <v>3485.06</v>
      </c>
      <c r="F712" s="199">
        <v>7.52</v>
      </c>
      <c r="G712" s="199">
        <v>199.98</v>
      </c>
      <c r="H712" s="200">
        <v>41210.699999999997</v>
      </c>
      <c r="I712" s="200">
        <v>40078.239999999998</v>
      </c>
      <c r="J712" s="200">
        <v>48.68</v>
      </c>
      <c r="K712" s="200">
        <v>1083.78</v>
      </c>
      <c r="L712" s="354">
        <v>11.16046861797777</v>
      </c>
      <c r="M712" s="354">
        <v>11.50001434695529</v>
      </c>
      <c r="N712" s="354">
        <v>6.4734042553191493</v>
      </c>
      <c r="O712" s="354">
        <v>5.4194419441944195</v>
      </c>
      <c r="P712" s="201"/>
      <c r="Q712" s="201"/>
      <c r="R712" s="201">
        <v>5</v>
      </c>
    </row>
    <row r="713" spans="1:18">
      <c r="A713" s="197">
        <v>17</v>
      </c>
      <c r="B713" s="194" t="s">
        <v>1193</v>
      </c>
      <c r="C713" s="198" t="s">
        <v>1194</v>
      </c>
      <c r="D713" s="199">
        <v>9869.08</v>
      </c>
      <c r="E713" s="199">
        <v>9661.58</v>
      </c>
      <c r="F713" s="199">
        <v>7.52</v>
      </c>
      <c r="G713" s="199">
        <v>199.98</v>
      </c>
      <c r="H713" s="200">
        <v>112240.68</v>
      </c>
      <c r="I713" s="200">
        <v>111108.22</v>
      </c>
      <c r="J713" s="200">
        <v>48.68</v>
      </c>
      <c r="K713" s="200">
        <v>1083.78</v>
      </c>
      <c r="L713" s="354">
        <v>11.372962829362006</v>
      </c>
      <c r="M713" s="354">
        <v>11.500005175136986</v>
      </c>
      <c r="N713" s="354">
        <v>6.4734042553191493</v>
      </c>
      <c r="O713" s="354">
        <v>5.4194419441944195</v>
      </c>
      <c r="P713" s="201"/>
      <c r="Q713" s="201"/>
      <c r="R713" s="201">
        <v>5</v>
      </c>
    </row>
    <row r="714" spans="1:18">
      <c r="A714" s="197">
        <v>18</v>
      </c>
      <c r="B714" s="194" t="s">
        <v>1195</v>
      </c>
      <c r="C714" s="198" t="s">
        <v>1196</v>
      </c>
      <c r="D714" s="199">
        <v>4082.62</v>
      </c>
      <c r="E714" s="199">
        <v>3624.38</v>
      </c>
      <c r="F714" s="199">
        <v>21.3</v>
      </c>
      <c r="G714" s="199">
        <v>436.94</v>
      </c>
      <c r="H714" s="200">
        <v>44185.08</v>
      </c>
      <c r="I714" s="200">
        <v>41680.42</v>
      </c>
      <c r="J714" s="200">
        <v>137.91</v>
      </c>
      <c r="K714" s="200">
        <v>2366.75</v>
      </c>
      <c r="L714" s="354">
        <v>10.822726582439708</v>
      </c>
      <c r="M714" s="354">
        <v>11.500013795462948</v>
      </c>
      <c r="N714" s="354">
        <v>6.4746478873239433</v>
      </c>
      <c r="O714" s="354">
        <v>5.4166475946354193</v>
      </c>
      <c r="P714" s="201"/>
      <c r="Q714" s="201"/>
      <c r="R714" s="201">
        <v>5</v>
      </c>
    </row>
    <row r="715" spans="1:18" ht="24">
      <c r="A715" s="202">
        <v>19</v>
      </c>
      <c r="B715" s="203" t="s">
        <v>1197</v>
      </c>
      <c r="C715" s="204" t="s">
        <v>1198</v>
      </c>
      <c r="D715" s="205">
        <v>4590.0600000000004</v>
      </c>
      <c r="E715" s="205">
        <v>4131.82</v>
      </c>
      <c r="F715" s="205">
        <v>21.3</v>
      </c>
      <c r="G715" s="205">
        <v>436.94</v>
      </c>
      <c r="H715" s="206">
        <v>50020.57</v>
      </c>
      <c r="I715" s="206">
        <v>47515.91</v>
      </c>
      <c r="J715" s="206">
        <v>137.91</v>
      </c>
      <c r="K715" s="206">
        <v>2366.75</v>
      </c>
      <c r="L715" s="355">
        <v>10.897585216750977</v>
      </c>
      <c r="M715" s="355">
        <v>11.499995159518082</v>
      </c>
      <c r="N715" s="355">
        <v>6.4746478873239433</v>
      </c>
      <c r="O715" s="355">
        <v>5.4166475946354193</v>
      </c>
      <c r="P715" s="207"/>
      <c r="Q715" s="207"/>
      <c r="R715" s="207">
        <v>5</v>
      </c>
    </row>
    <row r="716" spans="1:18" ht="12.75">
      <c r="A716" s="360" t="s">
        <v>1199</v>
      </c>
      <c r="B716" s="361"/>
      <c r="C716" s="361"/>
      <c r="D716" s="361"/>
      <c r="E716" s="361"/>
      <c r="F716" s="361"/>
      <c r="G716" s="361"/>
      <c r="H716" s="361"/>
      <c r="I716" s="361"/>
      <c r="J716" s="361"/>
      <c r="K716" s="361"/>
      <c r="L716" s="361"/>
      <c r="M716" s="361"/>
      <c r="N716" s="361"/>
      <c r="O716" s="361"/>
      <c r="P716" s="361"/>
      <c r="Q716" s="361"/>
      <c r="R716" s="361"/>
    </row>
    <row r="717" spans="1:18" ht="36">
      <c r="A717" s="197">
        <v>20</v>
      </c>
      <c r="B717" s="194" t="s">
        <v>1200</v>
      </c>
      <c r="C717" s="198" t="s">
        <v>1201</v>
      </c>
      <c r="D717" s="199">
        <v>67097.759999999995</v>
      </c>
      <c r="E717" s="199">
        <v>2280.0100000000002</v>
      </c>
      <c r="F717" s="199">
        <v>180.4</v>
      </c>
      <c r="G717" s="199">
        <v>64637.35</v>
      </c>
      <c r="H717" s="200">
        <v>351516.48</v>
      </c>
      <c r="I717" s="200">
        <v>26221.26</v>
      </c>
      <c r="J717" s="200">
        <v>1168.21</v>
      </c>
      <c r="K717" s="200">
        <v>324127.01</v>
      </c>
      <c r="L717" s="354">
        <v>5.238870567363203</v>
      </c>
      <c r="M717" s="354">
        <v>11.500502190779864</v>
      </c>
      <c r="N717" s="354">
        <v>6.4756651884700664</v>
      </c>
      <c r="O717" s="354">
        <v>5.0145466978457502</v>
      </c>
      <c r="P717" s="201"/>
      <c r="Q717" s="201"/>
      <c r="R717" s="201">
        <v>6</v>
      </c>
    </row>
    <row r="718" spans="1:18" ht="36">
      <c r="A718" s="197">
        <v>21</v>
      </c>
      <c r="B718" s="194" t="s">
        <v>1202</v>
      </c>
      <c r="C718" s="198" t="s">
        <v>1203</v>
      </c>
      <c r="D718" s="199">
        <v>162062.22</v>
      </c>
      <c r="E718" s="199">
        <v>2888.46</v>
      </c>
      <c r="F718" s="199">
        <v>195.44</v>
      </c>
      <c r="G718" s="199">
        <v>158978.32</v>
      </c>
      <c r="H718" s="200">
        <v>831594.04</v>
      </c>
      <c r="I718" s="200">
        <v>33218.68</v>
      </c>
      <c r="J718" s="200">
        <v>1265.57</v>
      </c>
      <c r="K718" s="200">
        <v>797109.79</v>
      </c>
      <c r="L718" s="354">
        <v>5.1313257340298071</v>
      </c>
      <c r="M718" s="354">
        <v>11.500481225289601</v>
      </c>
      <c r="N718" s="354">
        <v>6.4754911993450675</v>
      </c>
      <c r="O718" s="354">
        <v>5.0139527829958199</v>
      </c>
      <c r="P718" s="201"/>
      <c r="Q718" s="201"/>
      <c r="R718" s="201">
        <v>6</v>
      </c>
    </row>
    <row r="719" spans="1:18" ht="36">
      <c r="A719" s="202">
        <v>22</v>
      </c>
      <c r="B719" s="203" t="s">
        <v>1204</v>
      </c>
      <c r="C719" s="204" t="s">
        <v>1205</v>
      </c>
      <c r="D719" s="205">
        <v>262020.83</v>
      </c>
      <c r="E719" s="205">
        <v>4147.13</v>
      </c>
      <c r="F719" s="205">
        <v>215.48</v>
      </c>
      <c r="G719" s="205">
        <v>257658.22</v>
      </c>
      <c r="H719" s="206">
        <v>1340931.3</v>
      </c>
      <c r="I719" s="206">
        <v>47693.99</v>
      </c>
      <c r="J719" s="206">
        <v>1395.37</v>
      </c>
      <c r="K719" s="206">
        <v>1291841.94</v>
      </c>
      <c r="L719" s="355">
        <v>5.1176515241173766</v>
      </c>
      <c r="M719" s="355">
        <v>11.500481055573372</v>
      </c>
      <c r="N719" s="355">
        <v>6.4756357898644881</v>
      </c>
      <c r="O719" s="355">
        <v>5.0137812020901178</v>
      </c>
      <c r="P719" s="207"/>
      <c r="Q719" s="207"/>
      <c r="R719" s="207">
        <v>6</v>
      </c>
    </row>
    <row r="720" spans="1:18" ht="12.75">
      <c r="A720" s="360" t="s">
        <v>1206</v>
      </c>
      <c r="B720" s="361"/>
      <c r="C720" s="361"/>
      <c r="D720" s="361"/>
      <c r="E720" s="361"/>
      <c r="F720" s="361"/>
      <c r="G720" s="361"/>
      <c r="H720" s="361"/>
      <c r="I720" s="361"/>
      <c r="J720" s="361"/>
      <c r="K720" s="361"/>
      <c r="L720" s="361"/>
      <c r="M720" s="361"/>
      <c r="N720" s="361"/>
      <c r="O720" s="361"/>
      <c r="P720" s="361"/>
      <c r="Q720" s="361"/>
      <c r="R720" s="361"/>
    </row>
    <row r="721" spans="1:18" ht="36">
      <c r="A721" s="197">
        <v>23</v>
      </c>
      <c r="B721" s="194" t="s">
        <v>1207</v>
      </c>
      <c r="C721" s="198" t="s">
        <v>1208</v>
      </c>
      <c r="D721" s="199">
        <v>6101.81</v>
      </c>
      <c r="E721" s="199">
        <v>5777.22</v>
      </c>
      <c r="F721" s="199">
        <v>77.47</v>
      </c>
      <c r="G721" s="199">
        <v>247.12</v>
      </c>
      <c r="H721" s="200">
        <v>68285.25</v>
      </c>
      <c r="I721" s="200">
        <v>66440.87</v>
      </c>
      <c r="J721" s="200">
        <v>503.06</v>
      </c>
      <c r="K721" s="200">
        <v>1341.32</v>
      </c>
      <c r="L721" s="354">
        <v>11.190982675632311</v>
      </c>
      <c r="M721" s="354">
        <v>11.500491585918486</v>
      </c>
      <c r="N721" s="354">
        <v>6.4936104298438106</v>
      </c>
      <c r="O721" s="354">
        <v>5.4278083522175455</v>
      </c>
      <c r="P721" s="201"/>
      <c r="Q721" s="201"/>
      <c r="R721" s="201">
        <v>7</v>
      </c>
    </row>
    <row r="722" spans="1:18" ht="24">
      <c r="A722" s="197">
        <v>24</v>
      </c>
      <c r="B722" s="194" t="s">
        <v>1209</v>
      </c>
      <c r="C722" s="198" t="s">
        <v>1210</v>
      </c>
      <c r="D722" s="199">
        <v>3399.31</v>
      </c>
      <c r="E722" s="199">
        <v>3265.39</v>
      </c>
      <c r="F722" s="199">
        <v>35.58</v>
      </c>
      <c r="G722" s="199">
        <v>98.34</v>
      </c>
      <c r="H722" s="200">
        <v>38320.46</v>
      </c>
      <c r="I722" s="200">
        <v>37553.54</v>
      </c>
      <c r="J722" s="200">
        <v>231</v>
      </c>
      <c r="K722" s="200">
        <v>535.91999999999996</v>
      </c>
      <c r="L722" s="354">
        <v>11.273011287584833</v>
      </c>
      <c r="M722" s="354">
        <v>11.500476206517446</v>
      </c>
      <c r="N722" s="354">
        <v>6.4924114671163577</v>
      </c>
      <c r="O722" s="354">
        <v>5.449664429530201</v>
      </c>
      <c r="P722" s="201"/>
      <c r="Q722" s="201"/>
      <c r="R722" s="201">
        <v>7</v>
      </c>
    </row>
    <row r="723" spans="1:18" ht="24">
      <c r="A723" s="197">
        <v>25</v>
      </c>
      <c r="B723" s="194" t="s">
        <v>1211</v>
      </c>
      <c r="C723" s="198" t="s">
        <v>1212</v>
      </c>
      <c r="D723" s="199">
        <v>6583.29</v>
      </c>
      <c r="E723" s="199">
        <v>6196.74</v>
      </c>
      <c r="F723" s="199">
        <v>139.43</v>
      </c>
      <c r="G723" s="199">
        <v>247.12</v>
      </c>
      <c r="H723" s="200">
        <v>73512.3</v>
      </c>
      <c r="I723" s="200">
        <v>71265.58</v>
      </c>
      <c r="J723" s="200">
        <v>905.4</v>
      </c>
      <c r="K723" s="200">
        <v>1341.32</v>
      </c>
      <c r="L723" s="354">
        <v>11.166498817460571</v>
      </c>
      <c r="M723" s="354">
        <v>11.500495421786296</v>
      </c>
      <c r="N723" s="354">
        <v>6.493581008391307</v>
      </c>
      <c r="O723" s="354">
        <v>5.4278083522175455</v>
      </c>
      <c r="P723" s="201"/>
      <c r="Q723" s="201"/>
      <c r="R723" s="201">
        <v>7</v>
      </c>
    </row>
    <row r="724" spans="1:18" ht="24">
      <c r="A724" s="197">
        <v>26</v>
      </c>
      <c r="B724" s="194" t="s">
        <v>1213</v>
      </c>
      <c r="C724" s="198" t="s">
        <v>1214</v>
      </c>
      <c r="D724" s="199">
        <v>3604.44</v>
      </c>
      <c r="E724" s="199">
        <v>3428.63</v>
      </c>
      <c r="F724" s="199">
        <v>77.47</v>
      </c>
      <c r="G724" s="199">
        <v>98.34</v>
      </c>
      <c r="H724" s="200">
        <v>40469.9</v>
      </c>
      <c r="I724" s="200">
        <v>39430.92</v>
      </c>
      <c r="J724" s="200">
        <v>503.06</v>
      </c>
      <c r="K724" s="200">
        <v>535.91999999999996</v>
      </c>
      <c r="L724" s="354">
        <v>11.227791279643995</v>
      </c>
      <c r="M724" s="354">
        <v>11.500488533320889</v>
      </c>
      <c r="N724" s="354">
        <v>6.4936104298438106</v>
      </c>
      <c r="O724" s="354">
        <v>5.449664429530201</v>
      </c>
      <c r="P724" s="201"/>
      <c r="Q724" s="201"/>
      <c r="R724" s="201">
        <v>7</v>
      </c>
    </row>
    <row r="725" spans="1:18" ht="36">
      <c r="A725" s="197">
        <v>27</v>
      </c>
      <c r="B725" s="194" t="s">
        <v>1215</v>
      </c>
      <c r="C725" s="198" t="s">
        <v>1216</v>
      </c>
      <c r="D725" s="199">
        <v>8685.36</v>
      </c>
      <c r="E725" s="199">
        <v>5762.24</v>
      </c>
      <c r="F725" s="199">
        <v>145.02000000000001</v>
      </c>
      <c r="G725" s="199">
        <v>2778.1</v>
      </c>
      <c r="H725" s="200">
        <v>81586.23</v>
      </c>
      <c r="I725" s="200">
        <v>66268.600000000006</v>
      </c>
      <c r="J725" s="200">
        <v>941.67</v>
      </c>
      <c r="K725" s="200">
        <v>14375.96</v>
      </c>
      <c r="L725" s="354">
        <v>9.3935346375970585</v>
      </c>
      <c r="M725" s="354">
        <v>11.500492863886269</v>
      </c>
      <c r="N725" s="354">
        <v>6.4933802234174589</v>
      </c>
      <c r="O725" s="354">
        <v>5.1747453295417731</v>
      </c>
      <c r="P725" s="201"/>
      <c r="Q725" s="201"/>
      <c r="R725" s="201">
        <v>7</v>
      </c>
    </row>
    <row r="726" spans="1:18" ht="24">
      <c r="A726" s="197">
        <v>28</v>
      </c>
      <c r="B726" s="194" t="s">
        <v>1217</v>
      </c>
      <c r="C726" s="198" t="s">
        <v>1218</v>
      </c>
      <c r="D726" s="199">
        <v>4819.26</v>
      </c>
      <c r="E726" s="199">
        <v>3265.39</v>
      </c>
      <c r="F726" s="199">
        <v>64.83</v>
      </c>
      <c r="G726" s="199">
        <v>1489.04</v>
      </c>
      <c r="H726" s="200">
        <v>45679.85</v>
      </c>
      <c r="I726" s="200">
        <v>37553.54</v>
      </c>
      <c r="J726" s="200">
        <v>420.96</v>
      </c>
      <c r="K726" s="200">
        <v>7705.35</v>
      </c>
      <c r="L726" s="354">
        <v>9.4786025240389602</v>
      </c>
      <c r="M726" s="354">
        <v>11.500476206517446</v>
      </c>
      <c r="N726" s="354">
        <v>6.4932901434521053</v>
      </c>
      <c r="O726" s="354">
        <v>5.1747098801912648</v>
      </c>
      <c r="P726" s="201"/>
      <c r="Q726" s="201"/>
      <c r="R726" s="201">
        <v>7</v>
      </c>
    </row>
    <row r="727" spans="1:18" ht="36">
      <c r="A727" s="197">
        <v>29</v>
      </c>
      <c r="B727" s="194" t="s">
        <v>1219</v>
      </c>
      <c r="C727" s="198" t="s">
        <v>1220</v>
      </c>
      <c r="D727" s="199">
        <v>9266.7000000000007</v>
      </c>
      <c r="E727" s="199">
        <v>6207.85</v>
      </c>
      <c r="F727" s="199">
        <v>280.11</v>
      </c>
      <c r="G727" s="199">
        <v>2778.74</v>
      </c>
      <c r="H727" s="200">
        <v>87592.67</v>
      </c>
      <c r="I727" s="200">
        <v>71393.320000000007</v>
      </c>
      <c r="J727" s="200">
        <v>1818.92</v>
      </c>
      <c r="K727" s="200">
        <v>14380.43</v>
      </c>
      <c r="L727" s="354">
        <v>9.4524124013942394</v>
      </c>
      <c r="M727" s="354">
        <v>11.500490507985857</v>
      </c>
      <c r="N727" s="354">
        <v>6.4935918032201636</v>
      </c>
      <c r="O727" s="354">
        <v>5.1751621238403018</v>
      </c>
      <c r="P727" s="201"/>
      <c r="Q727" s="201"/>
      <c r="R727" s="201">
        <v>7</v>
      </c>
    </row>
    <row r="728" spans="1:18" ht="24">
      <c r="A728" s="202">
        <v>30</v>
      </c>
      <c r="B728" s="203" t="s">
        <v>1221</v>
      </c>
      <c r="C728" s="204" t="s">
        <v>1222</v>
      </c>
      <c r="D728" s="205">
        <v>5022.3999999999996</v>
      </c>
      <c r="E728" s="205">
        <v>3427.61</v>
      </c>
      <c r="F728" s="205">
        <v>105.11</v>
      </c>
      <c r="G728" s="205">
        <v>1489.68</v>
      </c>
      <c r="H728" s="206">
        <v>47811.53</v>
      </c>
      <c r="I728" s="206">
        <v>39419.199999999997</v>
      </c>
      <c r="J728" s="206">
        <v>682.51</v>
      </c>
      <c r="K728" s="206">
        <v>7709.82</v>
      </c>
      <c r="L728" s="355">
        <v>9.5196579324625681</v>
      </c>
      <c r="M728" s="355">
        <v>11.500491596185096</v>
      </c>
      <c r="N728" s="355">
        <v>6.493292740938065</v>
      </c>
      <c r="O728" s="355">
        <v>5.1754873529885606</v>
      </c>
      <c r="P728" s="207"/>
      <c r="Q728" s="207"/>
      <c r="R728" s="207">
        <v>7</v>
      </c>
    </row>
    <row r="729" spans="1:18" ht="12.75">
      <c r="A729" s="360" t="s">
        <v>1223</v>
      </c>
      <c r="B729" s="361"/>
      <c r="C729" s="361"/>
      <c r="D729" s="361"/>
      <c r="E729" s="361"/>
      <c r="F729" s="361"/>
      <c r="G729" s="361"/>
      <c r="H729" s="361"/>
      <c r="I729" s="361"/>
      <c r="J729" s="361"/>
      <c r="K729" s="361"/>
      <c r="L729" s="361"/>
      <c r="M729" s="361"/>
      <c r="N729" s="361"/>
      <c r="O729" s="361"/>
      <c r="P729" s="361"/>
      <c r="Q729" s="361"/>
      <c r="R729" s="361"/>
    </row>
    <row r="730" spans="1:18" ht="36">
      <c r="A730" s="197">
        <v>31</v>
      </c>
      <c r="B730" s="194" t="s">
        <v>1224</v>
      </c>
      <c r="C730" s="198" t="s">
        <v>1225</v>
      </c>
      <c r="D730" s="199">
        <v>876.58</v>
      </c>
      <c r="E730" s="199">
        <v>760.03</v>
      </c>
      <c r="F730" s="199">
        <v>91.45</v>
      </c>
      <c r="G730" s="199">
        <v>25.1</v>
      </c>
      <c r="H730" s="200">
        <v>9468.84</v>
      </c>
      <c r="I730" s="200">
        <v>8740.69</v>
      </c>
      <c r="J730" s="200">
        <v>592.22</v>
      </c>
      <c r="K730" s="200">
        <v>135.93</v>
      </c>
      <c r="L730" s="354">
        <v>10.802026055807799</v>
      </c>
      <c r="M730" s="354">
        <v>11.500453929450154</v>
      </c>
      <c r="N730" s="354">
        <v>6.4758884636413345</v>
      </c>
      <c r="O730" s="354">
        <v>5.4155378486055774</v>
      </c>
      <c r="P730" s="201"/>
      <c r="Q730" s="201"/>
      <c r="R730" s="201">
        <v>8</v>
      </c>
    </row>
    <row r="731" spans="1:18" ht="36">
      <c r="A731" s="197">
        <v>32</v>
      </c>
      <c r="B731" s="194" t="s">
        <v>1226</v>
      </c>
      <c r="C731" s="198" t="s">
        <v>1227</v>
      </c>
      <c r="D731" s="199">
        <v>1122.06</v>
      </c>
      <c r="E731" s="199">
        <v>911.7</v>
      </c>
      <c r="F731" s="199">
        <v>162.86000000000001</v>
      </c>
      <c r="G731" s="199">
        <v>47.5</v>
      </c>
      <c r="H731" s="200">
        <v>11796.9</v>
      </c>
      <c r="I731" s="200">
        <v>10484.99</v>
      </c>
      <c r="J731" s="200">
        <v>1054.6400000000001</v>
      </c>
      <c r="K731" s="200">
        <v>257.27</v>
      </c>
      <c r="L731" s="354">
        <v>10.513608897919898</v>
      </c>
      <c r="M731" s="354">
        <v>11.500482614895249</v>
      </c>
      <c r="N731" s="354">
        <v>6.4757460395431661</v>
      </c>
      <c r="O731" s="354">
        <v>5.4162105263157887</v>
      </c>
      <c r="P731" s="201"/>
      <c r="Q731" s="201"/>
      <c r="R731" s="201">
        <v>8</v>
      </c>
    </row>
    <row r="732" spans="1:18" ht="36">
      <c r="A732" s="202">
        <v>33</v>
      </c>
      <c r="B732" s="203" t="s">
        <v>1228</v>
      </c>
      <c r="C732" s="204" t="s">
        <v>1229</v>
      </c>
      <c r="D732" s="205">
        <v>1984.8</v>
      </c>
      <c r="E732" s="205">
        <v>1582.46</v>
      </c>
      <c r="F732" s="205">
        <v>311.95</v>
      </c>
      <c r="G732" s="205">
        <v>90.39</v>
      </c>
      <c r="H732" s="206">
        <v>20708.099999999999</v>
      </c>
      <c r="I732" s="206">
        <v>18198.27</v>
      </c>
      <c r="J732" s="206">
        <v>2020.04</v>
      </c>
      <c r="K732" s="206">
        <v>489.79</v>
      </c>
      <c r="L732" s="355">
        <v>10.433343409915356</v>
      </c>
      <c r="M732" s="355">
        <v>11.499987361449895</v>
      </c>
      <c r="N732" s="355">
        <v>6.4755249238660042</v>
      </c>
      <c r="O732" s="355">
        <v>5.4186303794667552</v>
      </c>
      <c r="P732" s="207"/>
      <c r="Q732" s="207"/>
      <c r="R732" s="207">
        <v>8</v>
      </c>
    </row>
    <row r="733" spans="1:18" ht="12.75">
      <c r="A733" s="360" t="s">
        <v>1230</v>
      </c>
      <c r="B733" s="361"/>
      <c r="C733" s="361"/>
      <c r="D733" s="361"/>
      <c r="E733" s="361"/>
      <c r="F733" s="361"/>
      <c r="G733" s="361"/>
      <c r="H733" s="361"/>
      <c r="I733" s="361"/>
      <c r="J733" s="361"/>
      <c r="K733" s="361"/>
      <c r="L733" s="361"/>
      <c r="M733" s="361"/>
      <c r="N733" s="361"/>
      <c r="O733" s="361"/>
      <c r="P733" s="361"/>
      <c r="Q733" s="361"/>
      <c r="R733" s="361"/>
    </row>
    <row r="734" spans="1:18">
      <c r="A734" s="197">
        <v>34</v>
      </c>
      <c r="B734" s="194" t="s">
        <v>1231</v>
      </c>
      <c r="C734" s="198" t="s">
        <v>1232</v>
      </c>
      <c r="D734" s="199">
        <v>2037.87</v>
      </c>
      <c r="E734" s="199">
        <v>1857.7</v>
      </c>
      <c r="F734" s="199">
        <v>97.72</v>
      </c>
      <c r="G734" s="199">
        <v>82.45</v>
      </c>
      <c r="H734" s="200">
        <v>22444.81</v>
      </c>
      <c r="I734" s="200">
        <v>21364.400000000001</v>
      </c>
      <c r="J734" s="200">
        <v>632.78</v>
      </c>
      <c r="K734" s="200">
        <v>447.63</v>
      </c>
      <c r="L734" s="354">
        <v>11.013857606226109</v>
      </c>
      <c r="M734" s="354">
        <v>11.50045755504118</v>
      </c>
      <c r="N734" s="354">
        <v>6.4754400327466231</v>
      </c>
      <c r="O734" s="354">
        <v>5.4291085506367489</v>
      </c>
      <c r="P734" s="201"/>
      <c r="Q734" s="201"/>
      <c r="R734" s="201">
        <v>9</v>
      </c>
    </row>
    <row r="735" spans="1:18">
      <c r="A735" s="197">
        <v>35</v>
      </c>
      <c r="B735" s="194" t="s">
        <v>1233</v>
      </c>
      <c r="C735" s="198" t="s">
        <v>1234</v>
      </c>
      <c r="D735" s="199">
        <v>4298.5600000000004</v>
      </c>
      <c r="E735" s="199">
        <v>2446.21</v>
      </c>
      <c r="F735" s="199">
        <v>132.80000000000001</v>
      </c>
      <c r="G735" s="199">
        <v>1719.55</v>
      </c>
      <c r="H735" s="200">
        <v>41543.24</v>
      </c>
      <c r="I735" s="200">
        <v>28132.63</v>
      </c>
      <c r="J735" s="200">
        <v>859.94</v>
      </c>
      <c r="K735" s="200">
        <v>12550.67</v>
      </c>
      <c r="L735" s="354">
        <v>9.6644550733268808</v>
      </c>
      <c r="M735" s="354">
        <v>11.50049668671128</v>
      </c>
      <c r="N735" s="354">
        <v>6.4754518072289153</v>
      </c>
      <c r="O735" s="354">
        <v>7.2988107353668115</v>
      </c>
      <c r="P735" s="201"/>
      <c r="Q735" s="201"/>
      <c r="R735" s="201">
        <v>9</v>
      </c>
    </row>
    <row r="736" spans="1:18" ht="24">
      <c r="A736" s="202">
        <v>36</v>
      </c>
      <c r="B736" s="203" t="s">
        <v>1235</v>
      </c>
      <c r="C736" s="204" t="s">
        <v>1236</v>
      </c>
      <c r="D736" s="205">
        <v>2005.73</v>
      </c>
      <c r="E736" s="205">
        <v>663.27</v>
      </c>
      <c r="F736" s="205">
        <v>51.36</v>
      </c>
      <c r="G736" s="205">
        <v>1291.0999999999999</v>
      </c>
      <c r="H736" s="206">
        <v>17447.14</v>
      </c>
      <c r="I736" s="206">
        <v>7627.9</v>
      </c>
      <c r="J736" s="206">
        <v>332.62</v>
      </c>
      <c r="K736" s="206">
        <v>9486.6200000000008</v>
      </c>
      <c r="L736" s="355">
        <v>8.6986483724130359</v>
      </c>
      <c r="M736" s="355">
        <v>11.500444766083193</v>
      </c>
      <c r="N736" s="355">
        <v>6.4762461059190031</v>
      </c>
      <c r="O736" s="355">
        <v>7.347703508636048</v>
      </c>
      <c r="P736" s="207"/>
      <c r="Q736" s="207"/>
      <c r="R736" s="207">
        <v>9</v>
      </c>
    </row>
    <row r="737" spans="1:18" ht="12.75">
      <c r="A737" s="360" t="s">
        <v>1237</v>
      </c>
      <c r="B737" s="361"/>
      <c r="C737" s="361"/>
      <c r="D737" s="361"/>
      <c r="E737" s="361"/>
      <c r="F737" s="361"/>
      <c r="G737" s="361"/>
      <c r="H737" s="361"/>
      <c r="I737" s="361"/>
      <c r="J737" s="361"/>
      <c r="K737" s="361"/>
      <c r="L737" s="361"/>
      <c r="M737" s="361"/>
      <c r="N737" s="361"/>
      <c r="O737" s="361"/>
      <c r="P737" s="361"/>
      <c r="Q737" s="361"/>
      <c r="R737" s="361"/>
    </row>
    <row r="738" spans="1:18">
      <c r="A738" s="197">
        <v>37</v>
      </c>
      <c r="B738" s="194" t="s">
        <v>1238</v>
      </c>
      <c r="C738" s="198" t="s">
        <v>1239</v>
      </c>
      <c r="D738" s="199">
        <v>193.1</v>
      </c>
      <c r="E738" s="199">
        <v>149.18</v>
      </c>
      <c r="F738" s="199">
        <v>10.02</v>
      </c>
      <c r="G738" s="199">
        <v>33.9</v>
      </c>
      <c r="H738" s="200">
        <v>1956.02</v>
      </c>
      <c r="I738" s="200">
        <v>1715.54</v>
      </c>
      <c r="J738" s="200">
        <v>64.900000000000006</v>
      </c>
      <c r="K738" s="200">
        <v>175.58</v>
      </c>
      <c r="L738" s="354">
        <v>10.129570170895908</v>
      </c>
      <c r="M738" s="354">
        <v>11.499798900656923</v>
      </c>
      <c r="N738" s="354">
        <v>6.4770459081836336</v>
      </c>
      <c r="O738" s="354">
        <v>5.1793510324483778</v>
      </c>
      <c r="P738" s="201"/>
      <c r="Q738" s="201"/>
      <c r="R738" s="201">
        <v>10</v>
      </c>
    </row>
    <row r="739" spans="1:18" ht="60">
      <c r="A739" s="197">
        <v>38</v>
      </c>
      <c r="B739" s="194" t="s">
        <v>1240</v>
      </c>
      <c r="C739" s="198" t="s">
        <v>1241</v>
      </c>
      <c r="D739" s="199">
        <v>2120.37</v>
      </c>
      <c r="E739" s="199">
        <v>1274.82</v>
      </c>
      <c r="F739" s="199">
        <v>122.77</v>
      </c>
      <c r="G739" s="199">
        <v>722.78</v>
      </c>
      <c r="H739" s="200">
        <v>19196.53</v>
      </c>
      <c r="I739" s="200">
        <v>14660.45</v>
      </c>
      <c r="J739" s="200">
        <v>795.03</v>
      </c>
      <c r="K739" s="200">
        <v>3741.05</v>
      </c>
      <c r="L739" s="354">
        <v>9.0533869088885428</v>
      </c>
      <c r="M739" s="354">
        <v>11.500015688489356</v>
      </c>
      <c r="N739" s="354">
        <v>6.4757676956911299</v>
      </c>
      <c r="O739" s="354">
        <v>5.1759179833420959</v>
      </c>
      <c r="P739" s="201"/>
      <c r="Q739" s="201"/>
      <c r="R739" s="201">
        <v>10</v>
      </c>
    </row>
    <row r="740" spans="1:18" ht="60">
      <c r="A740" s="197">
        <v>39</v>
      </c>
      <c r="B740" s="194" t="s">
        <v>1242</v>
      </c>
      <c r="C740" s="198" t="s">
        <v>1243</v>
      </c>
      <c r="D740" s="199">
        <v>3366.1</v>
      </c>
      <c r="E740" s="199">
        <v>2044.93</v>
      </c>
      <c r="F740" s="199">
        <v>209.22</v>
      </c>
      <c r="G740" s="199">
        <v>1111.95</v>
      </c>
      <c r="H740" s="200">
        <v>30627.79</v>
      </c>
      <c r="I740" s="200">
        <v>23517.69</v>
      </c>
      <c r="J740" s="200">
        <v>1354.8</v>
      </c>
      <c r="K740" s="200">
        <v>5755.3</v>
      </c>
      <c r="L740" s="354">
        <v>9.0988948634918749</v>
      </c>
      <c r="M740" s="354">
        <v>11.500486569222417</v>
      </c>
      <c r="N740" s="354">
        <v>6.4754803556065381</v>
      </c>
      <c r="O740" s="354">
        <v>5.1758622240208645</v>
      </c>
      <c r="P740" s="201"/>
      <c r="Q740" s="201"/>
      <c r="R740" s="201">
        <v>10</v>
      </c>
    </row>
    <row r="741" spans="1:18" ht="48">
      <c r="A741" s="202">
        <v>40</v>
      </c>
      <c r="B741" s="203" t="s">
        <v>1244</v>
      </c>
      <c r="C741" s="204" t="s">
        <v>1245</v>
      </c>
      <c r="D741" s="205">
        <v>1036.77</v>
      </c>
      <c r="E741" s="205">
        <v>638</v>
      </c>
      <c r="F741" s="205">
        <v>65.150000000000006</v>
      </c>
      <c r="G741" s="205">
        <v>333.62</v>
      </c>
      <c r="H741" s="206">
        <v>9485.94</v>
      </c>
      <c r="I741" s="206">
        <v>7337.27</v>
      </c>
      <c r="J741" s="206">
        <v>421.86</v>
      </c>
      <c r="K741" s="206">
        <v>1726.81</v>
      </c>
      <c r="L741" s="355">
        <v>9.1495124280216444</v>
      </c>
      <c r="M741" s="355">
        <v>11.500423197492164</v>
      </c>
      <c r="N741" s="355">
        <v>6.4752110514197998</v>
      </c>
      <c r="O741" s="355">
        <v>5.1759786583538157</v>
      </c>
      <c r="P741" s="207"/>
      <c r="Q741" s="207"/>
      <c r="R741" s="207">
        <v>10</v>
      </c>
    </row>
    <row r="742" spans="1:18" ht="12.75">
      <c r="A742" s="360" t="s">
        <v>1246</v>
      </c>
      <c r="B742" s="361"/>
      <c r="C742" s="361"/>
      <c r="D742" s="361"/>
      <c r="E742" s="361"/>
      <c r="F742" s="361"/>
      <c r="G742" s="361"/>
      <c r="H742" s="361"/>
      <c r="I742" s="361"/>
      <c r="J742" s="361"/>
      <c r="K742" s="361"/>
      <c r="L742" s="361"/>
      <c r="M742" s="361"/>
      <c r="N742" s="361"/>
      <c r="O742" s="361"/>
      <c r="P742" s="361"/>
      <c r="Q742" s="361"/>
      <c r="R742" s="361"/>
    </row>
    <row r="743" spans="1:18">
      <c r="A743" s="202">
        <v>41</v>
      </c>
      <c r="B743" s="203" t="s">
        <v>1247</v>
      </c>
      <c r="C743" s="204" t="s">
        <v>1248</v>
      </c>
      <c r="D743" s="205">
        <v>1452.95</v>
      </c>
      <c r="E743" s="205">
        <v>1427.5</v>
      </c>
      <c r="F743" s="205"/>
      <c r="G743" s="205">
        <v>25.45</v>
      </c>
      <c r="H743" s="206">
        <v>16553.150000000001</v>
      </c>
      <c r="I743" s="206">
        <v>16416.189999999999</v>
      </c>
      <c r="J743" s="206"/>
      <c r="K743" s="206">
        <v>136.96</v>
      </c>
      <c r="L743" s="355">
        <v>11.392787088337521</v>
      </c>
      <c r="M743" s="355">
        <v>11.499957968476357</v>
      </c>
      <c r="N743" s="355" t="s">
        <v>138</v>
      </c>
      <c r="O743" s="355">
        <v>5.3815324165029477</v>
      </c>
      <c r="P743" s="207"/>
      <c r="Q743" s="207"/>
      <c r="R743" s="207">
        <v>11</v>
      </c>
    </row>
    <row r="744" spans="1:18" ht="12.75">
      <c r="A744" s="360" t="s">
        <v>1249</v>
      </c>
      <c r="B744" s="361"/>
      <c r="C744" s="361"/>
      <c r="D744" s="361"/>
      <c r="E744" s="361"/>
      <c r="F744" s="361"/>
      <c r="G744" s="361"/>
      <c r="H744" s="361"/>
      <c r="I744" s="361"/>
      <c r="J744" s="361"/>
      <c r="K744" s="361"/>
      <c r="L744" s="361"/>
      <c r="M744" s="361"/>
      <c r="N744" s="361"/>
      <c r="O744" s="361"/>
      <c r="P744" s="361"/>
      <c r="Q744" s="361"/>
      <c r="R744" s="361"/>
    </row>
    <row r="745" spans="1:18">
      <c r="A745" s="202">
        <v>42</v>
      </c>
      <c r="B745" s="203" t="s">
        <v>1250</v>
      </c>
      <c r="C745" s="204" t="s">
        <v>1251</v>
      </c>
      <c r="D745" s="205">
        <v>15.66</v>
      </c>
      <c r="E745" s="205">
        <v>14.9</v>
      </c>
      <c r="F745" s="205"/>
      <c r="G745" s="205">
        <v>0.76</v>
      </c>
      <c r="H745" s="206">
        <v>175.39</v>
      </c>
      <c r="I745" s="206">
        <v>171.35</v>
      </c>
      <c r="J745" s="206"/>
      <c r="K745" s="206">
        <v>4.04</v>
      </c>
      <c r="L745" s="355">
        <v>11.199872286079181</v>
      </c>
      <c r="M745" s="355">
        <v>11.5</v>
      </c>
      <c r="N745" s="355" t="s">
        <v>138</v>
      </c>
      <c r="O745" s="355">
        <v>5.3157894736842106</v>
      </c>
      <c r="P745" s="207"/>
      <c r="Q745" s="207"/>
      <c r="R745" s="207">
        <v>12</v>
      </c>
    </row>
    <row r="746" spans="1:18" ht="12.75">
      <c r="A746" s="360" t="s">
        <v>1252</v>
      </c>
      <c r="B746" s="361"/>
      <c r="C746" s="361"/>
      <c r="D746" s="361"/>
      <c r="E746" s="361"/>
      <c r="F746" s="361"/>
      <c r="G746" s="361"/>
      <c r="H746" s="361"/>
      <c r="I746" s="361"/>
      <c r="J746" s="361"/>
      <c r="K746" s="361"/>
      <c r="L746" s="361"/>
      <c r="M746" s="361"/>
      <c r="N746" s="361"/>
      <c r="O746" s="361"/>
      <c r="P746" s="361"/>
      <c r="Q746" s="361"/>
      <c r="R746" s="361"/>
    </row>
    <row r="747" spans="1:18" ht="24">
      <c r="A747" s="197">
        <v>43</v>
      </c>
      <c r="B747" s="194" t="s">
        <v>1253</v>
      </c>
      <c r="C747" s="198" t="s">
        <v>1254</v>
      </c>
      <c r="D747" s="199">
        <v>6528.02</v>
      </c>
      <c r="E747" s="199">
        <v>2446.94</v>
      </c>
      <c r="F747" s="199">
        <v>42.6</v>
      </c>
      <c r="G747" s="199">
        <v>4038.48</v>
      </c>
      <c r="H747" s="200">
        <v>49622.62</v>
      </c>
      <c r="I747" s="200">
        <v>28139.84</v>
      </c>
      <c r="J747" s="200">
        <v>275.83</v>
      </c>
      <c r="K747" s="200">
        <v>21206.95</v>
      </c>
      <c r="L747" s="354">
        <v>7.6014810003645819</v>
      </c>
      <c r="M747" s="354">
        <v>11.500012260210712</v>
      </c>
      <c r="N747" s="354">
        <v>6.4748826291079808</v>
      </c>
      <c r="O747" s="354">
        <v>5.2512207563241615</v>
      </c>
      <c r="P747" s="201"/>
      <c r="Q747" s="201"/>
      <c r="R747" s="201">
        <v>13</v>
      </c>
    </row>
    <row r="748" spans="1:18" ht="24">
      <c r="A748" s="202">
        <v>44</v>
      </c>
      <c r="B748" s="203" t="s">
        <v>1255</v>
      </c>
      <c r="C748" s="204" t="s">
        <v>1256</v>
      </c>
      <c r="D748" s="205">
        <v>5620.35</v>
      </c>
      <c r="E748" s="205">
        <v>1586.38</v>
      </c>
      <c r="F748" s="205">
        <v>42.6</v>
      </c>
      <c r="G748" s="205">
        <v>3991.37</v>
      </c>
      <c r="H748" s="206">
        <v>39491.339999999997</v>
      </c>
      <c r="I748" s="206">
        <v>18244.14</v>
      </c>
      <c r="J748" s="206">
        <v>275.83</v>
      </c>
      <c r="K748" s="206">
        <v>20971.37</v>
      </c>
      <c r="L748" s="355">
        <v>7.0264912327524076</v>
      </c>
      <c r="M748" s="355">
        <v>11.500485381812679</v>
      </c>
      <c r="N748" s="355">
        <v>6.4748826291079808</v>
      </c>
      <c r="O748" s="355">
        <v>5.2541783898761576</v>
      </c>
      <c r="P748" s="207"/>
      <c r="Q748" s="207"/>
      <c r="R748" s="207">
        <v>13</v>
      </c>
    </row>
    <row r="749" spans="1:18" ht="12.75">
      <c r="A749" s="360" t="s">
        <v>1257</v>
      </c>
      <c r="B749" s="361"/>
      <c r="C749" s="361"/>
      <c r="D749" s="361"/>
      <c r="E749" s="361"/>
      <c r="F749" s="361"/>
      <c r="G749" s="361"/>
      <c r="H749" s="361"/>
      <c r="I749" s="361"/>
      <c r="J749" s="361"/>
      <c r="K749" s="361"/>
      <c r="L749" s="361"/>
      <c r="M749" s="361"/>
      <c r="N749" s="361"/>
      <c r="O749" s="361"/>
      <c r="P749" s="361"/>
      <c r="Q749" s="361"/>
      <c r="R749" s="361"/>
    </row>
    <row r="750" spans="1:18" ht="36">
      <c r="A750" s="197">
        <v>45</v>
      </c>
      <c r="B750" s="194" t="s">
        <v>1258</v>
      </c>
      <c r="C750" s="198" t="s">
        <v>1259</v>
      </c>
      <c r="D750" s="199">
        <v>5176.8</v>
      </c>
      <c r="E750" s="199">
        <v>1086.3399999999999</v>
      </c>
      <c r="F750" s="199">
        <v>1.1399999999999999</v>
      </c>
      <c r="G750" s="199">
        <v>4089.32</v>
      </c>
      <c r="H750" s="200">
        <v>31002.17</v>
      </c>
      <c r="I750" s="200">
        <v>12493.48</v>
      </c>
      <c r="J750" s="200">
        <v>4.6100000000000003</v>
      </c>
      <c r="K750" s="200">
        <v>18504.080000000002</v>
      </c>
      <c r="L750" s="354">
        <v>5.9886744707154991</v>
      </c>
      <c r="M750" s="354">
        <v>11.500524697608483</v>
      </c>
      <c r="N750" s="354">
        <v>4.0438596491228074</v>
      </c>
      <c r="O750" s="354">
        <v>4.5249772578325986</v>
      </c>
      <c r="P750" s="201"/>
      <c r="Q750" s="201"/>
      <c r="R750" s="201">
        <v>14</v>
      </c>
    </row>
    <row r="751" spans="1:18" ht="24">
      <c r="A751" s="197">
        <v>46</v>
      </c>
      <c r="B751" s="194" t="s">
        <v>1260</v>
      </c>
      <c r="C751" s="198" t="s">
        <v>1261</v>
      </c>
      <c r="D751" s="199">
        <v>14543.47</v>
      </c>
      <c r="E751" s="199">
        <v>2090.29</v>
      </c>
      <c r="F751" s="199">
        <v>0.86</v>
      </c>
      <c r="G751" s="199">
        <v>12452.32</v>
      </c>
      <c r="H751" s="200">
        <v>67808.42</v>
      </c>
      <c r="I751" s="200">
        <v>24038.34</v>
      </c>
      <c r="J751" s="200">
        <v>3.49</v>
      </c>
      <c r="K751" s="200">
        <v>43766.59</v>
      </c>
      <c r="L751" s="354">
        <v>4.6624650100698117</v>
      </c>
      <c r="M751" s="354">
        <v>11.500002392012592</v>
      </c>
      <c r="N751" s="354">
        <v>4.058139534883721</v>
      </c>
      <c r="O751" s="354">
        <v>3.5147338006090427</v>
      </c>
      <c r="P751" s="201"/>
      <c r="Q751" s="201"/>
      <c r="R751" s="201">
        <v>14</v>
      </c>
    </row>
    <row r="752" spans="1:18" ht="24">
      <c r="A752" s="197">
        <v>47</v>
      </c>
      <c r="B752" s="194" t="s">
        <v>1262</v>
      </c>
      <c r="C752" s="198" t="s">
        <v>1263</v>
      </c>
      <c r="D752" s="199">
        <v>6181.18</v>
      </c>
      <c r="E752" s="199">
        <v>1377.29</v>
      </c>
      <c r="F752" s="199">
        <v>0.59</v>
      </c>
      <c r="G752" s="199">
        <v>4803.3</v>
      </c>
      <c r="H752" s="200">
        <v>35042.67</v>
      </c>
      <c r="I752" s="200">
        <v>15839.54</v>
      </c>
      <c r="J752" s="200">
        <v>2.38</v>
      </c>
      <c r="K752" s="200">
        <v>19200.75</v>
      </c>
      <c r="L752" s="354">
        <v>5.6692524728288118</v>
      </c>
      <c r="M752" s="354">
        <v>11.500511874768568</v>
      </c>
      <c r="N752" s="354">
        <v>4.0338983050847457</v>
      </c>
      <c r="O752" s="354">
        <v>3.997408031978015</v>
      </c>
      <c r="P752" s="201"/>
      <c r="Q752" s="201"/>
      <c r="R752" s="201">
        <v>14</v>
      </c>
    </row>
    <row r="753" spans="1:18" ht="24">
      <c r="A753" s="197">
        <v>48</v>
      </c>
      <c r="B753" s="194" t="s">
        <v>1264</v>
      </c>
      <c r="C753" s="198" t="s">
        <v>1265</v>
      </c>
      <c r="D753" s="199">
        <v>6580.84</v>
      </c>
      <c r="E753" s="199">
        <v>743.27</v>
      </c>
      <c r="F753" s="199">
        <v>0.59</v>
      </c>
      <c r="G753" s="199">
        <v>5836.98</v>
      </c>
      <c r="H753" s="200">
        <v>45349.33</v>
      </c>
      <c r="I753" s="200">
        <v>8548</v>
      </c>
      <c r="J753" s="200">
        <v>2.38</v>
      </c>
      <c r="K753" s="200">
        <v>36798.949999999997</v>
      </c>
      <c r="L753" s="354">
        <v>6.8911157238285687</v>
      </c>
      <c r="M753" s="354">
        <v>11.50053143541378</v>
      </c>
      <c r="N753" s="354">
        <v>4.0338983050847457</v>
      </c>
      <c r="O753" s="354">
        <v>6.304450246531597</v>
      </c>
      <c r="P753" s="201"/>
      <c r="Q753" s="201"/>
      <c r="R753" s="201">
        <v>14</v>
      </c>
    </row>
    <row r="754" spans="1:18" ht="24">
      <c r="A754" s="197">
        <v>49</v>
      </c>
      <c r="B754" s="194" t="s">
        <v>1266</v>
      </c>
      <c r="C754" s="198" t="s">
        <v>1267</v>
      </c>
      <c r="D754" s="199">
        <v>16017.68</v>
      </c>
      <c r="E754" s="199">
        <v>2016.03</v>
      </c>
      <c r="F754" s="199">
        <v>3.72</v>
      </c>
      <c r="G754" s="199">
        <v>13997.93</v>
      </c>
      <c r="H754" s="200">
        <v>76353.66</v>
      </c>
      <c r="I754" s="200">
        <v>23184.29</v>
      </c>
      <c r="J754" s="200">
        <v>15.09</v>
      </c>
      <c r="K754" s="200">
        <v>53154.28</v>
      </c>
      <c r="L754" s="354">
        <v>4.7668363957826605</v>
      </c>
      <c r="M754" s="354">
        <v>11.499972718659942</v>
      </c>
      <c r="N754" s="354">
        <v>4.056451612903226</v>
      </c>
      <c r="O754" s="354">
        <v>3.7972957430134313</v>
      </c>
      <c r="P754" s="201"/>
      <c r="Q754" s="201"/>
      <c r="R754" s="201">
        <v>14</v>
      </c>
    </row>
    <row r="755" spans="1:18" ht="24">
      <c r="A755" s="197">
        <v>50</v>
      </c>
      <c r="B755" s="194" t="s">
        <v>1268</v>
      </c>
      <c r="C755" s="198" t="s">
        <v>1269</v>
      </c>
      <c r="D755" s="199">
        <v>21668.240000000002</v>
      </c>
      <c r="E755" s="199">
        <v>1715.61</v>
      </c>
      <c r="F755" s="199">
        <v>2.74</v>
      </c>
      <c r="G755" s="199">
        <v>19949.89</v>
      </c>
      <c r="H755" s="200">
        <v>88595.199999999997</v>
      </c>
      <c r="I755" s="200">
        <v>19729.55</v>
      </c>
      <c r="J755" s="200">
        <v>11.12</v>
      </c>
      <c r="K755" s="200">
        <v>68854.53</v>
      </c>
      <c r="L755" s="354">
        <v>4.088712327350998</v>
      </c>
      <c r="M755" s="354">
        <v>11.500020400906966</v>
      </c>
      <c r="N755" s="354">
        <v>4.0583941605839406</v>
      </c>
      <c r="O755" s="354">
        <v>3.4513739173499203</v>
      </c>
      <c r="P755" s="201"/>
      <c r="Q755" s="201"/>
      <c r="R755" s="201">
        <v>14</v>
      </c>
    </row>
    <row r="756" spans="1:18" ht="24">
      <c r="A756" s="197">
        <v>51</v>
      </c>
      <c r="B756" s="194" t="s">
        <v>1270</v>
      </c>
      <c r="C756" s="198" t="s">
        <v>1271</v>
      </c>
      <c r="D756" s="199">
        <v>2609.9899999999998</v>
      </c>
      <c r="E756" s="199">
        <v>390.79</v>
      </c>
      <c r="F756" s="199"/>
      <c r="G756" s="199">
        <v>2219.1999999999998</v>
      </c>
      <c r="H756" s="200">
        <v>11357.6</v>
      </c>
      <c r="I756" s="200">
        <v>4494.24</v>
      </c>
      <c r="J756" s="200"/>
      <c r="K756" s="200">
        <v>6863.36</v>
      </c>
      <c r="L756" s="354">
        <v>4.3515875539753033</v>
      </c>
      <c r="M756" s="354">
        <v>11.500396632462447</v>
      </c>
      <c r="N756" s="354" t="s">
        <v>138</v>
      </c>
      <c r="O756" s="354">
        <v>3.0927180966113914</v>
      </c>
      <c r="P756" s="201"/>
      <c r="Q756" s="201"/>
      <c r="R756" s="201">
        <v>14</v>
      </c>
    </row>
    <row r="757" spans="1:18" ht="48">
      <c r="A757" s="197">
        <v>52</v>
      </c>
      <c r="B757" s="194" t="s">
        <v>1272</v>
      </c>
      <c r="C757" s="198" t="s">
        <v>1273</v>
      </c>
      <c r="D757" s="199">
        <v>5520.95</v>
      </c>
      <c r="E757" s="199">
        <v>1430.49</v>
      </c>
      <c r="F757" s="199">
        <v>1.1399999999999999</v>
      </c>
      <c r="G757" s="199">
        <v>4089.32</v>
      </c>
      <c r="H757" s="200">
        <v>34959.949999999997</v>
      </c>
      <c r="I757" s="200">
        <v>16451.259999999998</v>
      </c>
      <c r="J757" s="200">
        <v>4.6100000000000003</v>
      </c>
      <c r="K757" s="200">
        <v>18504.080000000002</v>
      </c>
      <c r="L757" s="354">
        <v>6.3322344886296742</v>
      </c>
      <c r="M757" s="354">
        <v>11.500436913225537</v>
      </c>
      <c r="N757" s="354">
        <v>4.0438596491228074</v>
      </c>
      <c r="O757" s="354">
        <v>4.5249772578325986</v>
      </c>
      <c r="P757" s="201"/>
      <c r="Q757" s="201"/>
      <c r="R757" s="201">
        <v>14</v>
      </c>
    </row>
    <row r="758" spans="1:18" ht="36">
      <c r="A758" s="197">
        <v>53</v>
      </c>
      <c r="B758" s="194" t="s">
        <v>1274</v>
      </c>
      <c r="C758" s="198" t="s">
        <v>1275</v>
      </c>
      <c r="D758" s="199">
        <v>15263.39</v>
      </c>
      <c r="E758" s="199">
        <v>2722.54</v>
      </c>
      <c r="F758" s="199">
        <v>0.86</v>
      </c>
      <c r="G758" s="199">
        <v>12539.99</v>
      </c>
      <c r="H758" s="200">
        <v>75574.36</v>
      </c>
      <c r="I758" s="200">
        <v>31309.18</v>
      </c>
      <c r="J758" s="200">
        <v>3.49</v>
      </c>
      <c r="K758" s="200">
        <v>44261.69</v>
      </c>
      <c r="L758" s="354">
        <v>4.9513482915656351</v>
      </c>
      <c r="M758" s="354">
        <v>11.49998898087815</v>
      </c>
      <c r="N758" s="354">
        <v>4.058139534883721</v>
      </c>
      <c r="O758" s="354">
        <v>3.5296431655846616</v>
      </c>
      <c r="P758" s="201"/>
      <c r="Q758" s="201"/>
      <c r="R758" s="201">
        <v>14</v>
      </c>
    </row>
    <row r="759" spans="1:18" ht="36">
      <c r="A759" s="197">
        <v>54</v>
      </c>
      <c r="B759" s="194" t="s">
        <v>1276</v>
      </c>
      <c r="C759" s="198" t="s">
        <v>1277</v>
      </c>
      <c r="D759" s="199">
        <v>6716.62</v>
      </c>
      <c r="E759" s="199">
        <v>1913.05</v>
      </c>
      <c r="F759" s="199">
        <v>0.59</v>
      </c>
      <c r="G759" s="199">
        <v>4802.9799999999996</v>
      </c>
      <c r="H759" s="200">
        <v>41201.379999999997</v>
      </c>
      <c r="I759" s="200">
        <v>22000.05</v>
      </c>
      <c r="J759" s="200">
        <v>2.38</v>
      </c>
      <c r="K759" s="200">
        <v>19198.95</v>
      </c>
      <c r="L759" s="354">
        <v>6.134243116329344</v>
      </c>
      <c r="M759" s="354">
        <v>11.499986931862733</v>
      </c>
      <c r="N759" s="354">
        <v>4.0338983050847457</v>
      </c>
      <c r="O759" s="354">
        <v>3.9972995931692412</v>
      </c>
      <c r="P759" s="201"/>
      <c r="Q759" s="201"/>
      <c r="R759" s="201">
        <v>14</v>
      </c>
    </row>
    <row r="760" spans="1:18" ht="36">
      <c r="A760" s="197">
        <v>55</v>
      </c>
      <c r="B760" s="194" t="s">
        <v>1278</v>
      </c>
      <c r="C760" s="198" t="s">
        <v>1279</v>
      </c>
      <c r="D760" s="199">
        <v>7396.56</v>
      </c>
      <c r="E760" s="199">
        <v>1558.99</v>
      </c>
      <c r="F760" s="199">
        <v>0.59</v>
      </c>
      <c r="G760" s="199">
        <v>5836.98</v>
      </c>
      <c r="H760" s="200">
        <v>54729.69</v>
      </c>
      <c r="I760" s="200">
        <v>17928.36</v>
      </c>
      <c r="J760" s="200">
        <v>2.38</v>
      </c>
      <c r="K760" s="200">
        <v>36798.949999999997</v>
      </c>
      <c r="L760" s="354">
        <v>7.3993437489860154</v>
      </c>
      <c r="M760" s="354">
        <v>11.499983963976678</v>
      </c>
      <c r="N760" s="354">
        <v>4.0338983050847457</v>
      </c>
      <c r="O760" s="354">
        <v>6.304450246531597</v>
      </c>
      <c r="P760" s="201"/>
      <c r="Q760" s="201"/>
      <c r="R760" s="201">
        <v>14</v>
      </c>
    </row>
    <row r="761" spans="1:18" ht="36">
      <c r="A761" s="197">
        <v>56</v>
      </c>
      <c r="B761" s="194" t="s">
        <v>1280</v>
      </c>
      <c r="C761" s="198" t="s">
        <v>1281</v>
      </c>
      <c r="D761" s="199">
        <v>17061.34</v>
      </c>
      <c r="E761" s="199">
        <v>3041.65</v>
      </c>
      <c r="F761" s="199">
        <v>3.55</v>
      </c>
      <c r="G761" s="199">
        <v>14016.14</v>
      </c>
      <c r="H761" s="200">
        <v>88250.81</v>
      </c>
      <c r="I761" s="200">
        <v>34980.379999999997</v>
      </c>
      <c r="J761" s="200">
        <v>14.37</v>
      </c>
      <c r="K761" s="200">
        <v>53256.06</v>
      </c>
      <c r="L761" s="354">
        <v>5.1725603030008189</v>
      </c>
      <c r="M761" s="354">
        <v>11.500461920339289</v>
      </c>
      <c r="N761" s="354">
        <v>4.0478873239436624</v>
      </c>
      <c r="O761" s="354">
        <v>3.7996238622045726</v>
      </c>
      <c r="P761" s="201"/>
      <c r="Q761" s="201"/>
      <c r="R761" s="201">
        <v>14</v>
      </c>
    </row>
    <row r="762" spans="1:18" ht="36">
      <c r="A762" s="197">
        <v>57</v>
      </c>
      <c r="B762" s="194" t="s">
        <v>1282</v>
      </c>
      <c r="C762" s="198" t="s">
        <v>1283</v>
      </c>
      <c r="D762" s="199">
        <v>22742.83</v>
      </c>
      <c r="E762" s="199">
        <v>2566.12</v>
      </c>
      <c r="F762" s="199">
        <v>2.74</v>
      </c>
      <c r="G762" s="199">
        <v>20173.97</v>
      </c>
      <c r="H762" s="200">
        <v>99583.1</v>
      </c>
      <c r="I762" s="200">
        <v>29511.53</v>
      </c>
      <c r="J762" s="200">
        <v>11.12</v>
      </c>
      <c r="K762" s="200">
        <v>70060.45</v>
      </c>
      <c r="L762" s="354">
        <v>4.3786591202589999</v>
      </c>
      <c r="M762" s="354">
        <v>11.500448147397627</v>
      </c>
      <c r="N762" s="354">
        <v>4.0583941605839406</v>
      </c>
      <c r="O762" s="354">
        <v>3.4728142254598371</v>
      </c>
      <c r="P762" s="201"/>
      <c r="Q762" s="201"/>
      <c r="R762" s="201">
        <v>14</v>
      </c>
    </row>
    <row r="763" spans="1:18" ht="36">
      <c r="A763" s="197">
        <v>58</v>
      </c>
      <c r="B763" s="194" t="s">
        <v>1284</v>
      </c>
      <c r="C763" s="198" t="s">
        <v>1285</v>
      </c>
      <c r="D763" s="199">
        <v>2851.29</v>
      </c>
      <c r="E763" s="199">
        <v>657.8</v>
      </c>
      <c r="F763" s="199"/>
      <c r="G763" s="199">
        <v>2193.4899999999998</v>
      </c>
      <c r="H763" s="200">
        <v>14294.09</v>
      </c>
      <c r="I763" s="200">
        <v>7565.02</v>
      </c>
      <c r="J763" s="200"/>
      <c r="K763" s="200">
        <v>6729.07</v>
      </c>
      <c r="L763" s="354">
        <v>5.0132010423352238</v>
      </c>
      <c r="M763" s="354">
        <v>11.500486470051689</v>
      </c>
      <c r="N763" s="354" t="s">
        <v>138</v>
      </c>
      <c r="O763" s="354">
        <v>3.0677459208840707</v>
      </c>
      <c r="P763" s="201"/>
      <c r="Q763" s="201"/>
      <c r="R763" s="201">
        <v>14</v>
      </c>
    </row>
    <row r="764" spans="1:18" ht="48">
      <c r="A764" s="197">
        <v>59</v>
      </c>
      <c r="B764" s="194" t="s">
        <v>1286</v>
      </c>
      <c r="C764" s="198" t="s">
        <v>1287</v>
      </c>
      <c r="D764" s="199">
        <v>6086.01</v>
      </c>
      <c r="E764" s="199">
        <v>1900.44</v>
      </c>
      <c r="F764" s="199">
        <v>1.1399999999999999</v>
      </c>
      <c r="G764" s="199">
        <v>4184.43</v>
      </c>
      <c r="H764" s="200">
        <v>40873.589999999997</v>
      </c>
      <c r="I764" s="200">
        <v>21855.03</v>
      </c>
      <c r="J764" s="200">
        <v>4.6100000000000003</v>
      </c>
      <c r="K764" s="200">
        <v>19013.95</v>
      </c>
      <c r="L764" s="354">
        <v>6.7159912652131686</v>
      </c>
      <c r="M764" s="354">
        <v>11.499984214181978</v>
      </c>
      <c r="N764" s="354">
        <v>4.0438596491228074</v>
      </c>
      <c r="O764" s="354">
        <v>4.5439761210009486</v>
      </c>
      <c r="P764" s="201"/>
      <c r="Q764" s="201"/>
      <c r="R764" s="201">
        <v>14</v>
      </c>
    </row>
    <row r="765" spans="1:18" ht="36">
      <c r="A765" s="197">
        <v>60</v>
      </c>
      <c r="B765" s="194" t="s">
        <v>1288</v>
      </c>
      <c r="C765" s="198" t="s">
        <v>1289</v>
      </c>
      <c r="D765" s="199">
        <v>15615.51</v>
      </c>
      <c r="E765" s="199">
        <v>3089.22</v>
      </c>
      <c r="F765" s="199">
        <v>0.86</v>
      </c>
      <c r="G765" s="199">
        <v>12525.43</v>
      </c>
      <c r="H765" s="200">
        <v>79689.09</v>
      </c>
      <c r="I765" s="200">
        <v>35527.199999999997</v>
      </c>
      <c r="J765" s="200">
        <v>3.49</v>
      </c>
      <c r="K765" s="200">
        <v>44158.400000000001</v>
      </c>
      <c r="L765" s="354">
        <v>5.103201240305312</v>
      </c>
      <c r="M765" s="354">
        <v>11.500378736380057</v>
      </c>
      <c r="N765" s="354">
        <v>4.058139534883721</v>
      </c>
      <c r="O765" s="354">
        <v>3.5254997233627909</v>
      </c>
      <c r="P765" s="201"/>
      <c r="Q765" s="201"/>
      <c r="R765" s="201">
        <v>14</v>
      </c>
    </row>
    <row r="766" spans="1:18" ht="36">
      <c r="A766" s="197">
        <v>61</v>
      </c>
      <c r="B766" s="194" t="s">
        <v>1290</v>
      </c>
      <c r="C766" s="198" t="s">
        <v>1291</v>
      </c>
      <c r="D766" s="199">
        <v>17657.73</v>
      </c>
      <c r="E766" s="199">
        <v>3510.79</v>
      </c>
      <c r="F766" s="199">
        <v>3.55</v>
      </c>
      <c r="G766" s="199">
        <v>14143.39</v>
      </c>
      <c r="H766" s="200">
        <v>94321.63</v>
      </c>
      <c r="I766" s="200">
        <v>40374.129999999997</v>
      </c>
      <c r="J766" s="200">
        <v>14.37</v>
      </c>
      <c r="K766" s="200">
        <v>53933.13</v>
      </c>
      <c r="L766" s="354">
        <v>5.3416622634959312</v>
      </c>
      <c r="M766" s="354">
        <v>11.50001281762794</v>
      </c>
      <c r="N766" s="354">
        <v>4.0478873239436624</v>
      </c>
      <c r="O766" s="354">
        <v>3.8133099631700746</v>
      </c>
      <c r="P766" s="201"/>
      <c r="Q766" s="201"/>
      <c r="R766" s="201">
        <v>14</v>
      </c>
    </row>
    <row r="767" spans="1:18" ht="36">
      <c r="A767" s="202">
        <v>62</v>
      </c>
      <c r="B767" s="203" t="s">
        <v>1292</v>
      </c>
      <c r="C767" s="204" t="s">
        <v>1293</v>
      </c>
      <c r="D767" s="205">
        <v>23213.89</v>
      </c>
      <c r="E767" s="205">
        <v>3041.09</v>
      </c>
      <c r="F767" s="205">
        <v>2.74</v>
      </c>
      <c r="G767" s="205">
        <v>20170.060000000001</v>
      </c>
      <c r="H767" s="206">
        <v>105019.32</v>
      </c>
      <c r="I767" s="206">
        <v>34972.589999999997</v>
      </c>
      <c r="J767" s="206">
        <v>11.12</v>
      </c>
      <c r="K767" s="206">
        <v>70035.61</v>
      </c>
      <c r="L767" s="355">
        <v>4.5239862857969948</v>
      </c>
      <c r="M767" s="355">
        <v>11.500018085620615</v>
      </c>
      <c r="N767" s="355">
        <v>4.0583941605839406</v>
      </c>
      <c r="O767" s="355">
        <v>3.4722559080141555</v>
      </c>
      <c r="P767" s="207"/>
      <c r="Q767" s="207"/>
      <c r="R767" s="207">
        <v>14</v>
      </c>
    </row>
    <row r="768" spans="1:18" ht="12.75">
      <c r="A768" s="360" t="s">
        <v>1294</v>
      </c>
      <c r="B768" s="361"/>
      <c r="C768" s="361"/>
      <c r="D768" s="361"/>
      <c r="E768" s="361"/>
      <c r="F768" s="361"/>
      <c r="G768" s="361"/>
      <c r="H768" s="361"/>
      <c r="I768" s="361"/>
      <c r="J768" s="361"/>
      <c r="K768" s="361"/>
      <c r="L768" s="361"/>
      <c r="M768" s="361"/>
      <c r="N768" s="361"/>
      <c r="O768" s="361"/>
      <c r="P768" s="361"/>
      <c r="Q768" s="361"/>
      <c r="R768" s="361"/>
    </row>
    <row r="769" spans="1:18" ht="24">
      <c r="A769" s="197">
        <v>63</v>
      </c>
      <c r="B769" s="194" t="s">
        <v>1295</v>
      </c>
      <c r="C769" s="198" t="s">
        <v>1296</v>
      </c>
      <c r="D769" s="199">
        <v>1820.25</v>
      </c>
      <c r="E769" s="199">
        <v>335.89</v>
      </c>
      <c r="F769" s="199">
        <v>5.25</v>
      </c>
      <c r="G769" s="199">
        <v>1479.11</v>
      </c>
      <c r="H769" s="200">
        <v>9215.75</v>
      </c>
      <c r="I769" s="200">
        <v>3862.77</v>
      </c>
      <c r="J769" s="200">
        <v>27.64</v>
      </c>
      <c r="K769" s="200">
        <v>5325.34</v>
      </c>
      <c r="L769" s="354">
        <v>5.0629034473286634</v>
      </c>
      <c r="M769" s="354">
        <v>11.500104200780017</v>
      </c>
      <c r="N769" s="354">
        <v>5.2647619047619045</v>
      </c>
      <c r="O769" s="354">
        <v>3.6003677887378225</v>
      </c>
      <c r="P769" s="201"/>
      <c r="Q769" s="201"/>
      <c r="R769" s="201">
        <v>15</v>
      </c>
    </row>
    <row r="770" spans="1:18" ht="24">
      <c r="A770" s="202">
        <v>64</v>
      </c>
      <c r="B770" s="203" t="s">
        <v>1297</v>
      </c>
      <c r="C770" s="204" t="s">
        <v>1298</v>
      </c>
      <c r="D770" s="205">
        <v>2148.06</v>
      </c>
      <c r="E770" s="205">
        <v>273.26</v>
      </c>
      <c r="F770" s="205">
        <v>6.29</v>
      </c>
      <c r="G770" s="205">
        <v>1868.51</v>
      </c>
      <c r="H770" s="206">
        <v>9850.4699999999993</v>
      </c>
      <c r="I770" s="206">
        <v>3142.52</v>
      </c>
      <c r="J770" s="206">
        <v>33.17</v>
      </c>
      <c r="K770" s="206">
        <v>6674.78</v>
      </c>
      <c r="L770" s="355">
        <v>4.5857517946426078</v>
      </c>
      <c r="M770" s="355">
        <v>11.500109785552223</v>
      </c>
      <c r="N770" s="355">
        <v>5.2734499205087442</v>
      </c>
      <c r="O770" s="355">
        <v>3.572247405686884</v>
      </c>
      <c r="P770" s="207"/>
      <c r="Q770" s="207"/>
      <c r="R770" s="207">
        <v>15</v>
      </c>
    </row>
    <row r="771" spans="1:18" ht="12.75">
      <c r="A771" s="360" t="s">
        <v>1299</v>
      </c>
      <c r="B771" s="361"/>
      <c r="C771" s="361"/>
      <c r="D771" s="361"/>
      <c r="E771" s="361"/>
      <c r="F771" s="361"/>
      <c r="G771" s="361"/>
      <c r="H771" s="361"/>
      <c r="I771" s="361"/>
      <c r="J771" s="361"/>
      <c r="K771" s="361"/>
      <c r="L771" s="361"/>
      <c r="M771" s="361"/>
      <c r="N771" s="361"/>
      <c r="O771" s="361"/>
      <c r="P771" s="361"/>
      <c r="Q771" s="361"/>
      <c r="R771" s="361"/>
    </row>
    <row r="772" spans="1:18" ht="24">
      <c r="A772" s="197">
        <v>65</v>
      </c>
      <c r="B772" s="194" t="s">
        <v>1300</v>
      </c>
      <c r="C772" s="198" t="s">
        <v>1301</v>
      </c>
      <c r="D772" s="199">
        <v>239.65</v>
      </c>
      <c r="E772" s="199">
        <v>165.34</v>
      </c>
      <c r="F772" s="199"/>
      <c r="G772" s="199">
        <v>74.31</v>
      </c>
      <c r="H772" s="200">
        <v>2292.2199999999998</v>
      </c>
      <c r="I772" s="200">
        <v>1901.37</v>
      </c>
      <c r="J772" s="200"/>
      <c r="K772" s="200">
        <v>390.85</v>
      </c>
      <c r="L772" s="354">
        <v>9.5648654287502595</v>
      </c>
      <c r="M772" s="354">
        <v>11.499758074271197</v>
      </c>
      <c r="N772" s="354" t="s">
        <v>138</v>
      </c>
      <c r="O772" s="354">
        <v>5.2597227829363478</v>
      </c>
      <c r="P772" s="201"/>
      <c r="Q772" s="201"/>
      <c r="R772" s="201">
        <v>16</v>
      </c>
    </row>
    <row r="773" spans="1:18" ht="24">
      <c r="A773" s="197">
        <v>66</v>
      </c>
      <c r="B773" s="194" t="s">
        <v>1302</v>
      </c>
      <c r="C773" s="198" t="s">
        <v>1303</v>
      </c>
      <c r="D773" s="199">
        <v>162</v>
      </c>
      <c r="E773" s="199">
        <v>87.69</v>
      </c>
      <c r="F773" s="199"/>
      <c r="G773" s="199">
        <v>74.31</v>
      </c>
      <c r="H773" s="200">
        <v>1399.3</v>
      </c>
      <c r="I773" s="200">
        <v>1008.45</v>
      </c>
      <c r="J773" s="200"/>
      <c r="K773" s="200">
        <v>390.85</v>
      </c>
      <c r="L773" s="354">
        <v>8.6376543209876537</v>
      </c>
      <c r="M773" s="354">
        <v>11.500171057133084</v>
      </c>
      <c r="N773" s="354" t="s">
        <v>138</v>
      </c>
      <c r="O773" s="354">
        <v>5.2597227829363478</v>
      </c>
      <c r="P773" s="201"/>
      <c r="Q773" s="201"/>
      <c r="R773" s="201">
        <v>16</v>
      </c>
    </row>
    <row r="774" spans="1:18" ht="24">
      <c r="A774" s="202">
        <v>67</v>
      </c>
      <c r="B774" s="203" t="s">
        <v>1304</v>
      </c>
      <c r="C774" s="204" t="s">
        <v>1305</v>
      </c>
      <c r="D774" s="205">
        <v>221.32</v>
      </c>
      <c r="E774" s="205">
        <v>163.22999999999999</v>
      </c>
      <c r="F774" s="205"/>
      <c r="G774" s="205">
        <v>58.09</v>
      </c>
      <c r="H774" s="206">
        <v>2202.31</v>
      </c>
      <c r="I774" s="206">
        <v>1877.21</v>
      </c>
      <c r="J774" s="206"/>
      <c r="K774" s="206">
        <v>325.10000000000002</v>
      </c>
      <c r="L774" s="355">
        <v>9.9507952286282304</v>
      </c>
      <c r="M774" s="355">
        <v>11.500398211113154</v>
      </c>
      <c r="N774" s="355" t="s">
        <v>138</v>
      </c>
      <c r="O774" s="355">
        <v>5.5964882079531764</v>
      </c>
      <c r="P774" s="207"/>
      <c r="Q774" s="207"/>
      <c r="R774" s="207">
        <v>16</v>
      </c>
    </row>
    <row r="775" spans="1:18" ht="12.75">
      <c r="A775" s="360" t="s">
        <v>1306</v>
      </c>
      <c r="B775" s="361"/>
      <c r="C775" s="361"/>
      <c r="D775" s="361"/>
      <c r="E775" s="361"/>
      <c r="F775" s="361"/>
      <c r="G775" s="361"/>
      <c r="H775" s="361"/>
      <c r="I775" s="361"/>
      <c r="J775" s="361"/>
      <c r="K775" s="361"/>
      <c r="L775" s="361"/>
      <c r="M775" s="361"/>
      <c r="N775" s="361"/>
      <c r="O775" s="361"/>
      <c r="P775" s="361"/>
      <c r="Q775" s="361"/>
      <c r="R775" s="361"/>
    </row>
    <row r="776" spans="1:18" ht="36">
      <c r="A776" s="197">
        <v>68</v>
      </c>
      <c r="B776" s="194" t="s">
        <v>1307</v>
      </c>
      <c r="C776" s="198" t="s">
        <v>1308</v>
      </c>
      <c r="D776" s="199">
        <v>2811.27</v>
      </c>
      <c r="E776" s="199">
        <v>2508.06</v>
      </c>
      <c r="F776" s="199">
        <v>303.20999999999998</v>
      </c>
      <c r="G776" s="199"/>
      <c r="H776" s="200">
        <v>30628.79</v>
      </c>
      <c r="I776" s="200">
        <v>28843.97</v>
      </c>
      <c r="J776" s="200">
        <v>1784.82</v>
      </c>
      <c r="K776" s="200"/>
      <c r="L776" s="354">
        <v>10.895001191632252</v>
      </c>
      <c r="M776" s="354">
        <v>11.500510354616717</v>
      </c>
      <c r="N776" s="354">
        <v>5.8864153556940737</v>
      </c>
      <c r="O776" s="354" t="s">
        <v>138</v>
      </c>
      <c r="P776" s="201"/>
      <c r="Q776" s="201"/>
      <c r="R776" s="201">
        <v>17</v>
      </c>
    </row>
    <row r="777" spans="1:18" ht="36">
      <c r="A777" s="197">
        <v>69</v>
      </c>
      <c r="B777" s="194" t="s">
        <v>1309</v>
      </c>
      <c r="C777" s="198" t="s">
        <v>1310</v>
      </c>
      <c r="D777" s="199">
        <v>3212.2</v>
      </c>
      <c r="E777" s="199">
        <v>2865.73</v>
      </c>
      <c r="F777" s="199">
        <v>346.47</v>
      </c>
      <c r="G777" s="199"/>
      <c r="H777" s="200">
        <v>34996.81</v>
      </c>
      <c r="I777" s="200">
        <v>32957.339999999997</v>
      </c>
      <c r="J777" s="200">
        <v>2039.47</v>
      </c>
      <c r="K777" s="200"/>
      <c r="L777" s="354">
        <v>10.894966066870058</v>
      </c>
      <c r="M777" s="354">
        <v>11.50050423452314</v>
      </c>
      <c r="N777" s="354">
        <v>5.8864259531849799</v>
      </c>
      <c r="O777" s="354" t="s">
        <v>138</v>
      </c>
      <c r="P777" s="201"/>
      <c r="Q777" s="201"/>
      <c r="R777" s="201">
        <v>17</v>
      </c>
    </row>
    <row r="778" spans="1:18" ht="36">
      <c r="A778" s="197">
        <v>70</v>
      </c>
      <c r="B778" s="194" t="s">
        <v>1311</v>
      </c>
      <c r="C778" s="198" t="s">
        <v>1312</v>
      </c>
      <c r="D778" s="199">
        <v>2368.9499999999998</v>
      </c>
      <c r="E778" s="199">
        <v>2116.3200000000002</v>
      </c>
      <c r="F778" s="199">
        <v>252.63</v>
      </c>
      <c r="G778" s="199"/>
      <c r="H778" s="200">
        <v>25824.78</v>
      </c>
      <c r="I778" s="200">
        <v>24337.71</v>
      </c>
      <c r="J778" s="200">
        <v>1487.07</v>
      </c>
      <c r="K778" s="200"/>
      <c r="L778" s="354">
        <v>10.901361362629013</v>
      </c>
      <c r="M778" s="354">
        <v>11.50001417555001</v>
      </c>
      <c r="N778" s="354">
        <v>5.886355539722123</v>
      </c>
      <c r="O778" s="354" t="s">
        <v>138</v>
      </c>
      <c r="P778" s="201"/>
      <c r="Q778" s="201"/>
      <c r="R778" s="201">
        <v>17</v>
      </c>
    </row>
    <row r="779" spans="1:18" ht="36">
      <c r="A779" s="202">
        <v>71</v>
      </c>
      <c r="B779" s="203" t="s">
        <v>1313</v>
      </c>
      <c r="C779" s="204" t="s">
        <v>1314</v>
      </c>
      <c r="D779" s="205">
        <v>4772.12</v>
      </c>
      <c r="E779" s="205">
        <v>3330.78</v>
      </c>
      <c r="F779" s="205">
        <v>413.35</v>
      </c>
      <c r="G779" s="205">
        <v>1027.99</v>
      </c>
      <c r="H779" s="206">
        <v>44877.83</v>
      </c>
      <c r="I779" s="206">
        <v>38303.97</v>
      </c>
      <c r="J779" s="206">
        <v>2423.44</v>
      </c>
      <c r="K779" s="206">
        <v>4150.42</v>
      </c>
      <c r="L779" s="355">
        <v>9.4041704735002476</v>
      </c>
      <c r="M779" s="355">
        <v>11.5</v>
      </c>
      <c r="N779" s="355">
        <v>5.8629248820612068</v>
      </c>
      <c r="O779" s="355">
        <v>4.0374128152997599</v>
      </c>
      <c r="P779" s="207"/>
      <c r="Q779" s="207"/>
      <c r="R779" s="207">
        <v>17</v>
      </c>
    </row>
    <row r="780" spans="1:18" ht="12.75">
      <c r="A780" s="360" t="s">
        <v>1315</v>
      </c>
      <c r="B780" s="361"/>
      <c r="C780" s="361"/>
      <c r="D780" s="361"/>
      <c r="E780" s="361"/>
      <c r="F780" s="361"/>
      <c r="G780" s="361"/>
      <c r="H780" s="361"/>
      <c r="I780" s="361"/>
      <c r="J780" s="361"/>
      <c r="K780" s="361"/>
      <c r="L780" s="361"/>
      <c r="M780" s="361"/>
      <c r="N780" s="361"/>
      <c r="O780" s="361"/>
      <c r="P780" s="361"/>
      <c r="Q780" s="361"/>
      <c r="R780" s="361"/>
    </row>
    <row r="781" spans="1:18" ht="24">
      <c r="A781" s="197">
        <v>72</v>
      </c>
      <c r="B781" s="194" t="s">
        <v>1316</v>
      </c>
      <c r="C781" s="198" t="s">
        <v>1317</v>
      </c>
      <c r="D781" s="199">
        <v>4392.7299999999996</v>
      </c>
      <c r="E781" s="199">
        <v>4054.93</v>
      </c>
      <c r="F781" s="199">
        <v>239.36</v>
      </c>
      <c r="G781" s="199">
        <v>98.44</v>
      </c>
      <c r="H781" s="200">
        <v>48449.71</v>
      </c>
      <c r="I781" s="200">
        <v>46631.66</v>
      </c>
      <c r="J781" s="200">
        <v>1281.46</v>
      </c>
      <c r="K781" s="200">
        <v>536.59</v>
      </c>
      <c r="L781" s="354">
        <v>11.029521504850059</v>
      </c>
      <c r="M781" s="354">
        <v>11.49999136853164</v>
      </c>
      <c r="N781" s="354">
        <v>5.3536931818181817</v>
      </c>
      <c r="O781" s="354">
        <v>5.4509345794392532</v>
      </c>
      <c r="P781" s="201"/>
      <c r="Q781" s="201"/>
      <c r="R781" s="201">
        <v>18</v>
      </c>
    </row>
    <row r="782" spans="1:18" ht="24">
      <c r="A782" s="202">
        <v>73</v>
      </c>
      <c r="B782" s="203" t="s">
        <v>1318</v>
      </c>
      <c r="C782" s="204" t="s">
        <v>1319</v>
      </c>
      <c r="D782" s="205">
        <v>3509.78</v>
      </c>
      <c r="E782" s="205">
        <v>3121.45</v>
      </c>
      <c r="F782" s="205">
        <v>239.36</v>
      </c>
      <c r="G782" s="205">
        <v>148.97</v>
      </c>
      <c r="H782" s="206">
        <v>37984.89</v>
      </c>
      <c r="I782" s="206">
        <v>35896.69</v>
      </c>
      <c r="J782" s="206">
        <v>1281.46</v>
      </c>
      <c r="K782" s="206">
        <v>806.74</v>
      </c>
      <c r="L782" s="355">
        <v>10.822584321524426</v>
      </c>
      <c r="M782" s="355">
        <v>11.500004805459003</v>
      </c>
      <c r="N782" s="355">
        <v>5.3536931818181817</v>
      </c>
      <c r="O782" s="355">
        <v>5.4154527757266564</v>
      </c>
      <c r="P782" s="207"/>
      <c r="Q782" s="207"/>
      <c r="R782" s="207">
        <v>18</v>
      </c>
    </row>
    <row r="783" spans="1:18" ht="12.75">
      <c r="A783" s="360" t="s">
        <v>1320</v>
      </c>
      <c r="B783" s="361"/>
      <c r="C783" s="361"/>
      <c r="D783" s="361"/>
      <c r="E783" s="361"/>
      <c r="F783" s="361"/>
      <c r="G783" s="361"/>
      <c r="H783" s="361"/>
      <c r="I783" s="361"/>
      <c r="J783" s="361"/>
      <c r="K783" s="361"/>
      <c r="L783" s="361"/>
      <c r="M783" s="361"/>
      <c r="N783" s="361"/>
      <c r="O783" s="361"/>
      <c r="P783" s="361"/>
      <c r="Q783" s="361"/>
      <c r="R783" s="361"/>
    </row>
    <row r="784" spans="1:18" ht="24">
      <c r="A784" s="197">
        <v>74</v>
      </c>
      <c r="B784" s="194" t="s">
        <v>1321</v>
      </c>
      <c r="C784" s="198" t="s">
        <v>1322</v>
      </c>
      <c r="D784" s="199">
        <v>10604.42</v>
      </c>
      <c r="E784" s="199">
        <v>2682.52</v>
      </c>
      <c r="F784" s="199">
        <v>34.28</v>
      </c>
      <c r="G784" s="199">
        <v>7887.62</v>
      </c>
      <c r="H784" s="200">
        <v>58461.29</v>
      </c>
      <c r="I784" s="200">
        <v>30850.27</v>
      </c>
      <c r="J784" s="200">
        <v>190.7</v>
      </c>
      <c r="K784" s="200">
        <v>27420.32</v>
      </c>
      <c r="L784" s="354">
        <v>5.5129172552577135</v>
      </c>
      <c r="M784" s="354">
        <v>11.500480891102397</v>
      </c>
      <c r="N784" s="354">
        <v>5.5630105017502913</v>
      </c>
      <c r="O784" s="354">
        <v>3.4763743689477939</v>
      </c>
      <c r="P784" s="201"/>
      <c r="Q784" s="201"/>
      <c r="R784" s="201">
        <v>19</v>
      </c>
    </row>
    <row r="785" spans="1:18" ht="24">
      <c r="A785" s="197">
        <v>75</v>
      </c>
      <c r="B785" s="194" t="s">
        <v>1323</v>
      </c>
      <c r="C785" s="198" t="s">
        <v>1324</v>
      </c>
      <c r="D785" s="199">
        <v>3064.88</v>
      </c>
      <c r="E785" s="199">
        <v>798.59</v>
      </c>
      <c r="F785" s="199">
        <v>9.5399999999999991</v>
      </c>
      <c r="G785" s="199">
        <v>2256.75</v>
      </c>
      <c r="H785" s="200">
        <v>17101.669999999998</v>
      </c>
      <c r="I785" s="200">
        <v>9184.18</v>
      </c>
      <c r="J785" s="200">
        <v>53.01</v>
      </c>
      <c r="K785" s="200">
        <v>7864.48</v>
      </c>
      <c r="L785" s="354">
        <v>5.5798824097517681</v>
      </c>
      <c r="M785" s="354">
        <v>11.500494621770871</v>
      </c>
      <c r="N785" s="354">
        <v>5.5566037735849063</v>
      </c>
      <c r="O785" s="354">
        <v>3.4848698349396252</v>
      </c>
      <c r="P785" s="201"/>
      <c r="Q785" s="201"/>
      <c r="R785" s="201">
        <v>19</v>
      </c>
    </row>
    <row r="786" spans="1:18" ht="12.75">
      <c r="A786" s="197"/>
      <c r="B786" s="194"/>
      <c r="C786" s="198"/>
      <c r="D786" s="199"/>
      <c r="E786" s="199"/>
      <c r="F786" s="199"/>
      <c r="G786" s="199"/>
      <c r="H786" s="200"/>
      <c r="I786" s="200"/>
      <c r="J786" s="200"/>
      <c r="K786" s="200"/>
      <c r="L786" s="354"/>
      <c r="M786" s="354"/>
      <c r="N786" s="354"/>
      <c r="O786" s="354"/>
      <c r="P786" s="192"/>
      <c r="Q786" s="192"/>
      <c r="R786" s="192"/>
    </row>
    <row r="787" spans="1:18">
      <c r="A787" s="201"/>
      <c r="B787" s="52"/>
      <c r="C787" s="201"/>
      <c r="D787" s="201"/>
      <c r="E787" s="201"/>
      <c r="F787" s="201"/>
      <c r="G787" s="201"/>
      <c r="H787" s="53"/>
      <c r="I787" s="53"/>
      <c r="J787" s="53"/>
      <c r="K787" s="53"/>
      <c r="L787" s="356"/>
      <c r="M787" s="356"/>
      <c r="N787" s="356"/>
      <c r="O787" s="356"/>
      <c r="P787" s="177"/>
      <c r="Q787" s="177"/>
      <c r="R787" s="177"/>
    </row>
    <row r="788" spans="1:18" ht="12.75">
      <c r="A788" s="361" t="s">
        <v>63</v>
      </c>
      <c r="B788" s="361"/>
      <c r="C788" s="361"/>
      <c r="D788" s="195">
        <v>875116.25</v>
      </c>
      <c r="E788" s="195">
        <v>170126.64</v>
      </c>
      <c r="F788" s="195">
        <v>5036.7299999999996</v>
      </c>
      <c r="G788" s="195">
        <v>699952.88</v>
      </c>
      <c r="H788" s="196">
        <v>5278639.6900000004</v>
      </c>
      <c r="I788" s="196">
        <v>1956499.66</v>
      </c>
      <c r="J788" s="196">
        <v>31119.9</v>
      </c>
      <c r="K788" s="196">
        <v>3291020.13</v>
      </c>
      <c r="L788" s="357">
        <v>6.0319296893412737</v>
      </c>
      <c r="M788" s="357">
        <v>11.500254516282693</v>
      </c>
      <c r="N788" s="357">
        <v>6.1785920627073523</v>
      </c>
      <c r="O788" s="357">
        <v>4.7017738251180567</v>
      </c>
      <c r="P788" s="192"/>
      <c r="Q788" s="192"/>
      <c r="R788" s="192"/>
    </row>
    <row r="789" spans="1:18">
      <c r="A789" s="201"/>
      <c r="B789" s="52"/>
      <c r="C789" s="201"/>
      <c r="D789" s="201"/>
      <c r="E789" s="201"/>
      <c r="F789" s="201"/>
      <c r="G789" s="201"/>
      <c r="H789" s="53"/>
      <c r="I789" s="53"/>
      <c r="J789" s="53"/>
      <c r="K789" s="53"/>
      <c r="L789" s="356"/>
      <c r="M789" s="356"/>
      <c r="N789" s="356"/>
      <c r="O789" s="356"/>
    </row>
    <row r="790" spans="1:18" ht="23.25" customHeight="1">
      <c r="A790" s="374" t="s">
        <v>1325</v>
      </c>
      <c r="B790" s="375"/>
      <c r="C790" s="375"/>
      <c r="D790" s="375"/>
      <c r="E790" s="375"/>
      <c r="F790" s="375"/>
      <c r="G790" s="375"/>
      <c r="H790" s="375"/>
      <c r="I790" s="375"/>
      <c r="J790" s="375"/>
      <c r="K790" s="375"/>
      <c r="L790" s="375"/>
      <c r="M790" s="375"/>
      <c r="N790" s="375"/>
      <c r="O790" s="375"/>
    </row>
    <row r="791" spans="1:18" ht="12.75">
      <c r="A791" s="360" t="s">
        <v>1326</v>
      </c>
      <c r="B791" s="361"/>
      <c r="C791" s="361"/>
      <c r="D791" s="361"/>
      <c r="E791" s="361"/>
      <c r="F791" s="361"/>
      <c r="G791" s="361"/>
      <c r="H791" s="361"/>
      <c r="I791" s="361"/>
      <c r="J791" s="361"/>
      <c r="K791" s="361"/>
      <c r="L791" s="361"/>
      <c r="M791" s="361"/>
      <c r="N791" s="361"/>
      <c r="O791" s="361"/>
      <c r="P791" s="361"/>
      <c r="Q791" s="361"/>
      <c r="R791" s="361"/>
    </row>
    <row r="792" spans="1:18" ht="60">
      <c r="A792" s="213">
        <v>1</v>
      </c>
      <c r="B792" s="210" t="s">
        <v>1327</v>
      </c>
      <c r="C792" s="214" t="s">
        <v>1328</v>
      </c>
      <c r="D792" s="215">
        <v>610.92999999999995</v>
      </c>
      <c r="E792" s="215">
        <v>293.73</v>
      </c>
      <c r="F792" s="215">
        <v>11.72</v>
      </c>
      <c r="G792" s="215">
        <v>305.48</v>
      </c>
      <c r="H792" s="216">
        <v>5172.84</v>
      </c>
      <c r="I792" s="216">
        <v>3378.04</v>
      </c>
      <c r="J792" s="216">
        <v>76.38</v>
      </c>
      <c r="K792" s="216">
        <v>1718.42</v>
      </c>
      <c r="L792" s="354">
        <v>8.4671566300558183</v>
      </c>
      <c r="M792" s="354">
        <v>11.500493650631531</v>
      </c>
      <c r="N792" s="354">
        <v>6.5170648464163818</v>
      </c>
      <c r="O792" s="354">
        <v>5.6253109859892625</v>
      </c>
      <c r="P792" s="217"/>
      <c r="Q792" s="217"/>
      <c r="R792" s="217">
        <v>1</v>
      </c>
    </row>
    <row r="793" spans="1:18" ht="60">
      <c r="A793" s="213">
        <v>2</v>
      </c>
      <c r="B793" s="210" t="s">
        <v>1329</v>
      </c>
      <c r="C793" s="214" t="s">
        <v>1330</v>
      </c>
      <c r="D793" s="215">
        <v>1053.98</v>
      </c>
      <c r="E793" s="215">
        <v>420.73</v>
      </c>
      <c r="F793" s="215">
        <v>23.43</v>
      </c>
      <c r="G793" s="215">
        <v>609.82000000000005</v>
      </c>
      <c r="H793" s="216">
        <v>8420.43</v>
      </c>
      <c r="I793" s="216">
        <v>4838.6499999999996</v>
      </c>
      <c r="J793" s="216">
        <v>152.76</v>
      </c>
      <c r="K793" s="216">
        <v>3429.02</v>
      </c>
      <c r="L793" s="354">
        <v>7.9891743676350595</v>
      </c>
      <c r="M793" s="354">
        <v>11.500606089416014</v>
      </c>
      <c r="N793" s="354">
        <v>6.5198463508322657</v>
      </c>
      <c r="O793" s="354">
        <v>5.6230035092322321</v>
      </c>
      <c r="P793" s="217"/>
      <c r="Q793" s="217"/>
      <c r="R793" s="217">
        <v>1</v>
      </c>
    </row>
    <row r="794" spans="1:18" ht="60">
      <c r="A794" s="213">
        <v>3</v>
      </c>
      <c r="B794" s="210" t="s">
        <v>1331</v>
      </c>
      <c r="C794" s="214" t="s">
        <v>1332</v>
      </c>
      <c r="D794" s="215">
        <v>1305.8800000000001</v>
      </c>
      <c r="E794" s="215">
        <v>358.01</v>
      </c>
      <c r="F794" s="215">
        <v>10.62</v>
      </c>
      <c r="G794" s="215">
        <v>937.25</v>
      </c>
      <c r="H794" s="216">
        <v>7179.92</v>
      </c>
      <c r="I794" s="216">
        <v>4117.17</v>
      </c>
      <c r="J794" s="216">
        <v>69.22</v>
      </c>
      <c r="K794" s="216">
        <v>2993.53</v>
      </c>
      <c r="L794" s="354">
        <v>5.4981468435078256</v>
      </c>
      <c r="M794" s="354">
        <v>11.50015362699366</v>
      </c>
      <c r="N794" s="354">
        <v>6.5178907721280606</v>
      </c>
      <c r="O794" s="354">
        <v>3.1939503867698056</v>
      </c>
      <c r="P794" s="217"/>
      <c r="Q794" s="217"/>
      <c r="R794" s="217">
        <v>1</v>
      </c>
    </row>
    <row r="795" spans="1:18" ht="60">
      <c r="A795" s="213">
        <v>4</v>
      </c>
      <c r="B795" s="210" t="s">
        <v>1333</v>
      </c>
      <c r="C795" s="214" t="s">
        <v>1334</v>
      </c>
      <c r="D795" s="215">
        <v>2398.87</v>
      </c>
      <c r="E795" s="215">
        <v>505.01</v>
      </c>
      <c r="F795" s="215">
        <v>21.23</v>
      </c>
      <c r="G795" s="215">
        <v>1872.63</v>
      </c>
      <c r="H795" s="216">
        <v>11921.95</v>
      </c>
      <c r="I795" s="216">
        <v>5807.59</v>
      </c>
      <c r="J795" s="216">
        <v>138.44</v>
      </c>
      <c r="K795" s="216">
        <v>5975.92</v>
      </c>
      <c r="L795" s="354">
        <v>4.9698191231704936</v>
      </c>
      <c r="M795" s="354">
        <v>11.499950496029783</v>
      </c>
      <c r="N795" s="354">
        <v>6.5209609043805932</v>
      </c>
      <c r="O795" s="354">
        <v>3.1911909987557605</v>
      </c>
      <c r="P795" s="217"/>
      <c r="Q795" s="217"/>
      <c r="R795" s="217">
        <v>1</v>
      </c>
    </row>
    <row r="796" spans="1:18" ht="60">
      <c r="A796" s="213">
        <v>5</v>
      </c>
      <c r="B796" s="210" t="s">
        <v>1335</v>
      </c>
      <c r="C796" s="214" t="s">
        <v>1336</v>
      </c>
      <c r="D796" s="215">
        <v>704.94</v>
      </c>
      <c r="E796" s="215">
        <v>369.79</v>
      </c>
      <c r="F796" s="215">
        <v>12.45</v>
      </c>
      <c r="G796" s="215">
        <v>322.7</v>
      </c>
      <c r="H796" s="216">
        <v>6149.2</v>
      </c>
      <c r="I796" s="216">
        <v>4252.8100000000004</v>
      </c>
      <c r="J796" s="216">
        <v>81.150000000000006</v>
      </c>
      <c r="K796" s="216">
        <v>1815.24</v>
      </c>
      <c r="L796" s="354">
        <v>8.7230118875365275</v>
      </c>
      <c r="M796" s="354">
        <v>11.500608453446551</v>
      </c>
      <c r="N796" s="354">
        <v>6.5180722891566276</v>
      </c>
      <c r="O796" s="354">
        <v>5.6251626898047729</v>
      </c>
      <c r="P796" s="217"/>
      <c r="Q796" s="217"/>
      <c r="R796" s="217">
        <v>1</v>
      </c>
    </row>
    <row r="797" spans="1:18" ht="60">
      <c r="A797" s="213">
        <v>6</v>
      </c>
      <c r="B797" s="210" t="s">
        <v>1337</v>
      </c>
      <c r="C797" s="214" t="s">
        <v>1338</v>
      </c>
      <c r="D797" s="215">
        <v>1147.73</v>
      </c>
      <c r="E797" s="215">
        <v>478.92</v>
      </c>
      <c r="F797" s="215">
        <v>24.53</v>
      </c>
      <c r="G797" s="215">
        <v>644.28</v>
      </c>
      <c r="H797" s="216">
        <v>9290.4699999999993</v>
      </c>
      <c r="I797" s="216">
        <v>5507.87</v>
      </c>
      <c r="J797" s="216">
        <v>159.91999999999999</v>
      </c>
      <c r="K797" s="216">
        <v>3622.68</v>
      </c>
      <c r="L797" s="354">
        <v>8.0946476958866622</v>
      </c>
      <c r="M797" s="354">
        <v>11.500605529107156</v>
      </c>
      <c r="N797" s="354">
        <v>6.5193640440277205</v>
      </c>
      <c r="O797" s="354">
        <v>5.6228347923263176</v>
      </c>
      <c r="P797" s="217"/>
      <c r="Q797" s="217"/>
      <c r="R797" s="217">
        <v>1</v>
      </c>
    </row>
    <row r="798" spans="1:18" ht="60">
      <c r="A798" s="213">
        <v>7</v>
      </c>
      <c r="B798" s="210" t="s">
        <v>1339</v>
      </c>
      <c r="C798" s="214" t="s">
        <v>1340</v>
      </c>
      <c r="D798" s="215">
        <v>1438.23</v>
      </c>
      <c r="E798" s="215">
        <v>444.99</v>
      </c>
      <c r="F798" s="215">
        <v>10.98</v>
      </c>
      <c r="G798" s="215">
        <v>982.26</v>
      </c>
      <c r="H798" s="216">
        <v>8321.9599999999991</v>
      </c>
      <c r="I798" s="216">
        <v>5117.3599999999997</v>
      </c>
      <c r="J798" s="216">
        <v>71.61</v>
      </c>
      <c r="K798" s="216">
        <v>3132.99</v>
      </c>
      <c r="L798" s="354">
        <v>5.7862511559347247</v>
      </c>
      <c r="M798" s="354">
        <v>11.499943818962223</v>
      </c>
      <c r="N798" s="354">
        <v>6.5218579234972678</v>
      </c>
      <c r="O798" s="354">
        <v>3.1895730254718706</v>
      </c>
      <c r="P798" s="217"/>
      <c r="Q798" s="217"/>
      <c r="R798" s="217">
        <v>1</v>
      </c>
    </row>
    <row r="799" spans="1:18" ht="60">
      <c r="A799" s="213">
        <v>8</v>
      </c>
      <c r="B799" s="210" t="s">
        <v>1341</v>
      </c>
      <c r="C799" s="214" t="s">
        <v>1342</v>
      </c>
      <c r="D799" s="215">
        <v>2562.3200000000002</v>
      </c>
      <c r="E799" s="215">
        <v>573.65</v>
      </c>
      <c r="F799" s="215">
        <v>22.33</v>
      </c>
      <c r="G799" s="215">
        <v>1966.34</v>
      </c>
      <c r="H799" s="216">
        <v>13014.03</v>
      </c>
      <c r="I799" s="216">
        <v>6596.92</v>
      </c>
      <c r="J799" s="216">
        <v>145.6</v>
      </c>
      <c r="K799" s="216">
        <v>6271.51</v>
      </c>
      <c r="L799" s="354">
        <v>5.0790026226232472</v>
      </c>
      <c r="M799" s="354">
        <v>11.499904122722915</v>
      </c>
      <c r="N799" s="354">
        <v>6.5203761755485896</v>
      </c>
      <c r="O799" s="354">
        <v>3.1894331600842176</v>
      </c>
      <c r="P799" s="217"/>
      <c r="Q799" s="217"/>
      <c r="R799" s="217">
        <v>1</v>
      </c>
    </row>
    <row r="800" spans="1:18" ht="108">
      <c r="A800" s="213">
        <v>9</v>
      </c>
      <c r="B800" s="210" t="s">
        <v>1343</v>
      </c>
      <c r="C800" s="214" t="s">
        <v>1344</v>
      </c>
      <c r="D800" s="215">
        <v>8831.99</v>
      </c>
      <c r="E800" s="215">
        <v>861.25</v>
      </c>
      <c r="F800" s="215">
        <v>37.909999999999997</v>
      </c>
      <c r="G800" s="215">
        <v>7932.83</v>
      </c>
      <c r="H800" s="216">
        <v>31001.95</v>
      </c>
      <c r="I800" s="216">
        <v>9904.7000000000007</v>
      </c>
      <c r="J800" s="216">
        <v>327.3</v>
      </c>
      <c r="K800" s="216">
        <v>20769.95</v>
      </c>
      <c r="L800" s="354">
        <v>3.5101885305576661</v>
      </c>
      <c r="M800" s="354">
        <v>11.500377358490567</v>
      </c>
      <c r="N800" s="354">
        <v>8.6336059087312069</v>
      </c>
      <c r="O800" s="354">
        <v>2.6182270387743087</v>
      </c>
      <c r="P800" s="217"/>
      <c r="Q800" s="217"/>
      <c r="R800" s="217">
        <v>1</v>
      </c>
    </row>
    <row r="801" spans="1:18" ht="108">
      <c r="A801" s="213">
        <v>10</v>
      </c>
      <c r="B801" s="210" t="s">
        <v>1345</v>
      </c>
      <c r="C801" s="214" t="s">
        <v>1346</v>
      </c>
      <c r="D801" s="215">
        <v>10382.719999999999</v>
      </c>
      <c r="E801" s="215">
        <v>1095.07</v>
      </c>
      <c r="F801" s="215">
        <v>41.42</v>
      </c>
      <c r="G801" s="215">
        <v>9246.23</v>
      </c>
      <c r="H801" s="216">
        <v>37152.78</v>
      </c>
      <c r="I801" s="216">
        <v>12593.33</v>
      </c>
      <c r="J801" s="216">
        <v>363.55</v>
      </c>
      <c r="K801" s="216">
        <v>24195.9</v>
      </c>
      <c r="L801" s="354">
        <v>3.5783282222770141</v>
      </c>
      <c r="M801" s="354">
        <v>11.500022829590803</v>
      </c>
      <c r="N801" s="354">
        <v>8.7771607918879759</v>
      </c>
      <c r="O801" s="354">
        <v>2.616839511887548</v>
      </c>
      <c r="P801" s="217"/>
      <c r="Q801" s="217"/>
      <c r="R801" s="217">
        <v>1</v>
      </c>
    </row>
    <row r="802" spans="1:18" ht="108">
      <c r="A802" s="213">
        <v>11</v>
      </c>
      <c r="B802" s="210" t="s">
        <v>1347</v>
      </c>
      <c r="C802" s="214" t="s">
        <v>1348</v>
      </c>
      <c r="D802" s="215">
        <v>15721.6</v>
      </c>
      <c r="E802" s="215">
        <v>1615.89</v>
      </c>
      <c r="F802" s="215">
        <v>54.15</v>
      </c>
      <c r="G802" s="215">
        <v>14051.56</v>
      </c>
      <c r="H802" s="216">
        <v>55874.27</v>
      </c>
      <c r="I802" s="216">
        <v>18583.419999999998</v>
      </c>
      <c r="J802" s="216">
        <v>494.95</v>
      </c>
      <c r="K802" s="216">
        <v>36795.9</v>
      </c>
      <c r="L802" s="354">
        <v>3.5539811469570526</v>
      </c>
      <c r="M802" s="354">
        <v>11.500423914994212</v>
      </c>
      <c r="N802" s="354">
        <v>9.1403508771929829</v>
      </c>
      <c r="O802" s="354">
        <v>2.6186345146019376</v>
      </c>
      <c r="P802" s="217"/>
      <c r="Q802" s="217"/>
      <c r="R802" s="217">
        <v>1</v>
      </c>
    </row>
    <row r="803" spans="1:18" ht="120">
      <c r="A803" s="218">
        <v>12</v>
      </c>
      <c r="B803" s="219" t="s">
        <v>1349</v>
      </c>
      <c r="C803" s="220" t="s">
        <v>1350</v>
      </c>
      <c r="D803" s="221">
        <v>17538.39</v>
      </c>
      <c r="E803" s="221">
        <v>3432.68</v>
      </c>
      <c r="F803" s="221">
        <v>54.15</v>
      </c>
      <c r="G803" s="221">
        <v>14051.56</v>
      </c>
      <c r="H803" s="222">
        <v>76768</v>
      </c>
      <c r="I803" s="222">
        <v>39477.15</v>
      </c>
      <c r="J803" s="222">
        <v>494.95</v>
      </c>
      <c r="K803" s="222">
        <v>36795.9</v>
      </c>
      <c r="L803" s="355">
        <v>4.3771406611439252</v>
      </c>
      <c r="M803" s="355">
        <v>11.500387452369578</v>
      </c>
      <c r="N803" s="355">
        <v>9.1403508771929829</v>
      </c>
      <c r="O803" s="355">
        <v>2.6186345146019376</v>
      </c>
      <c r="P803" s="223"/>
      <c r="Q803" s="223"/>
      <c r="R803" s="223">
        <v>1</v>
      </c>
    </row>
    <row r="804" spans="1:18" ht="12.75">
      <c r="A804" s="360" t="s">
        <v>1351</v>
      </c>
      <c r="B804" s="361"/>
      <c r="C804" s="361"/>
      <c r="D804" s="361"/>
      <c r="E804" s="361"/>
      <c r="F804" s="361"/>
      <c r="G804" s="361"/>
      <c r="H804" s="361"/>
      <c r="I804" s="361"/>
      <c r="J804" s="361"/>
      <c r="K804" s="361"/>
      <c r="L804" s="361"/>
      <c r="M804" s="361"/>
      <c r="N804" s="361"/>
      <c r="O804" s="361"/>
      <c r="P804" s="361"/>
      <c r="Q804" s="361"/>
      <c r="R804" s="361"/>
    </row>
    <row r="805" spans="1:18" ht="60">
      <c r="A805" s="213">
        <v>13</v>
      </c>
      <c r="B805" s="210" t="s">
        <v>1352</v>
      </c>
      <c r="C805" s="214" t="s">
        <v>1353</v>
      </c>
      <c r="D805" s="215">
        <v>3419.19</v>
      </c>
      <c r="E805" s="215">
        <v>2148.48</v>
      </c>
      <c r="F805" s="215">
        <v>24.53</v>
      </c>
      <c r="G805" s="215">
        <v>1246.18</v>
      </c>
      <c r="H805" s="216">
        <v>31054.62</v>
      </c>
      <c r="I805" s="216">
        <v>24707.53</v>
      </c>
      <c r="J805" s="216">
        <v>159.91999999999999</v>
      </c>
      <c r="K805" s="216">
        <v>6187.17</v>
      </c>
      <c r="L805" s="354">
        <v>9.082449352039518</v>
      </c>
      <c r="M805" s="354">
        <v>11.500004654453381</v>
      </c>
      <c r="N805" s="354">
        <v>6.5193640440277205</v>
      </c>
      <c r="O805" s="354">
        <v>4.964908761174148</v>
      </c>
      <c r="P805" s="217"/>
      <c r="Q805" s="217"/>
      <c r="R805" s="217">
        <v>2</v>
      </c>
    </row>
    <row r="806" spans="1:18" ht="72">
      <c r="A806" s="213">
        <v>14</v>
      </c>
      <c r="B806" s="210" t="s">
        <v>1354</v>
      </c>
      <c r="C806" s="214" t="s">
        <v>1355</v>
      </c>
      <c r="D806" s="215">
        <v>944.01</v>
      </c>
      <c r="E806" s="215">
        <v>309.04000000000002</v>
      </c>
      <c r="F806" s="215">
        <v>12.45</v>
      </c>
      <c r="G806" s="215">
        <v>622.52</v>
      </c>
      <c r="H806" s="216">
        <v>6724.81</v>
      </c>
      <c r="I806" s="216">
        <v>3553.98</v>
      </c>
      <c r="J806" s="216">
        <v>81.150000000000006</v>
      </c>
      <c r="K806" s="216">
        <v>3089.68</v>
      </c>
      <c r="L806" s="354">
        <v>7.1236639442378795</v>
      </c>
      <c r="M806" s="354">
        <v>11.500064716541548</v>
      </c>
      <c r="N806" s="354">
        <v>6.5180722891566276</v>
      </c>
      <c r="O806" s="354">
        <v>4.9631819058022231</v>
      </c>
      <c r="P806" s="217"/>
      <c r="Q806" s="217"/>
      <c r="R806" s="217">
        <v>2</v>
      </c>
    </row>
    <row r="807" spans="1:18" ht="72">
      <c r="A807" s="213">
        <v>15</v>
      </c>
      <c r="B807" s="210" t="s">
        <v>1356</v>
      </c>
      <c r="C807" s="214" t="s">
        <v>1357</v>
      </c>
      <c r="D807" s="215">
        <v>2816.13</v>
      </c>
      <c r="E807" s="215">
        <v>1545.42</v>
      </c>
      <c r="F807" s="215">
        <v>24.53</v>
      </c>
      <c r="G807" s="215">
        <v>1246.18</v>
      </c>
      <c r="H807" s="216">
        <v>24119.43</v>
      </c>
      <c r="I807" s="216">
        <v>17772.34</v>
      </c>
      <c r="J807" s="216">
        <v>159.91999999999999</v>
      </c>
      <c r="K807" s="216">
        <v>6187.17</v>
      </c>
      <c r="L807" s="354">
        <v>8.5647431048992768</v>
      </c>
      <c r="M807" s="354">
        <v>11.500006470732874</v>
      </c>
      <c r="N807" s="354">
        <v>6.5193640440277205</v>
      </c>
      <c r="O807" s="354">
        <v>4.964908761174148</v>
      </c>
      <c r="P807" s="217"/>
      <c r="Q807" s="217"/>
      <c r="R807" s="217">
        <v>2</v>
      </c>
    </row>
    <row r="808" spans="1:18" ht="72">
      <c r="A808" s="213">
        <v>16</v>
      </c>
      <c r="B808" s="210" t="s">
        <v>1358</v>
      </c>
      <c r="C808" s="214" t="s">
        <v>1359</v>
      </c>
      <c r="D808" s="215">
        <v>853.55</v>
      </c>
      <c r="E808" s="215">
        <v>218.58</v>
      </c>
      <c r="F808" s="215">
        <v>12.45</v>
      </c>
      <c r="G808" s="215">
        <v>622.52</v>
      </c>
      <c r="H808" s="216">
        <v>5684.53</v>
      </c>
      <c r="I808" s="216">
        <v>2513.6999999999998</v>
      </c>
      <c r="J808" s="216">
        <v>81.150000000000006</v>
      </c>
      <c r="K808" s="216">
        <v>3089.68</v>
      </c>
      <c r="L808" s="354">
        <v>6.659867611739207</v>
      </c>
      <c r="M808" s="354">
        <v>11.500137249519625</v>
      </c>
      <c r="N808" s="354">
        <v>6.5180722891566276</v>
      </c>
      <c r="O808" s="354">
        <v>4.9631819058022231</v>
      </c>
      <c r="P808" s="217"/>
      <c r="Q808" s="217"/>
      <c r="R808" s="217">
        <v>2</v>
      </c>
    </row>
    <row r="809" spans="1:18" ht="72">
      <c r="A809" s="213">
        <v>17</v>
      </c>
      <c r="B809" s="210" t="s">
        <v>1360</v>
      </c>
      <c r="C809" s="214" t="s">
        <v>1361</v>
      </c>
      <c r="D809" s="215">
        <v>2645.26</v>
      </c>
      <c r="E809" s="215">
        <v>1374.55</v>
      </c>
      <c r="F809" s="215">
        <v>24.53</v>
      </c>
      <c r="G809" s="215">
        <v>1246.18</v>
      </c>
      <c r="H809" s="216">
        <v>22154.46</v>
      </c>
      <c r="I809" s="216">
        <v>15807.37</v>
      </c>
      <c r="J809" s="216">
        <v>159.91999999999999</v>
      </c>
      <c r="K809" s="216">
        <v>6187.17</v>
      </c>
      <c r="L809" s="354">
        <v>8.3751540491293852</v>
      </c>
      <c r="M809" s="354">
        <v>11.500032737986979</v>
      </c>
      <c r="N809" s="354">
        <v>6.5193640440277205</v>
      </c>
      <c r="O809" s="354">
        <v>4.964908761174148</v>
      </c>
      <c r="P809" s="217"/>
      <c r="Q809" s="217"/>
      <c r="R809" s="217">
        <v>2</v>
      </c>
    </row>
    <row r="810" spans="1:18" ht="72">
      <c r="A810" s="213">
        <v>18</v>
      </c>
      <c r="B810" s="210" t="s">
        <v>1362</v>
      </c>
      <c r="C810" s="214" t="s">
        <v>1363</v>
      </c>
      <c r="D810" s="215">
        <v>833.45</v>
      </c>
      <c r="E810" s="215">
        <v>198.48</v>
      </c>
      <c r="F810" s="215">
        <v>12.45</v>
      </c>
      <c r="G810" s="215">
        <v>622.52</v>
      </c>
      <c r="H810" s="216">
        <v>5453.36</v>
      </c>
      <c r="I810" s="216">
        <v>2282.5300000000002</v>
      </c>
      <c r="J810" s="216">
        <v>81.150000000000006</v>
      </c>
      <c r="K810" s="216">
        <v>3089.68</v>
      </c>
      <c r="L810" s="354">
        <v>6.5431159637650724</v>
      </c>
      <c r="M810" s="354">
        <v>11.500050382910118</v>
      </c>
      <c r="N810" s="354">
        <v>6.5180722891566276</v>
      </c>
      <c r="O810" s="354">
        <v>4.9631819058022231</v>
      </c>
      <c r="P810" s="217"/>
      <c r="Q810" s="217"/>
      <c r="R810" s="217">
        <v>2</v>
      </c>
    </row>
    <row r="811" spans="1:18" ht="72">
      <c r="A811" s="213">
        <v>19</v>
      </c>
      <c r="B811" s="210" t="s">
        <v>1364</v>
      </c>
      <c r="C811" s="214" t="s">
        <v>1365</v>
      </c>
      <c r="D811" s="215">
        <v>3704.93</v>
      </c>
      <c r="E811" s="215">
        <v>2415.94</v>
      </c>
      <c r="F811" s="215">
        <v>24.53</v>
      </c>
      <c r="G811" s="215">
        <v>1264.46</v>
      </c>
      <c r="H811" s="216">
        <v>35051.699999999997</v>
      </c>
      <c r="I811" s="216">
        <v>27783.34</v>
      </c>
      <c r="J811" s="216">
        <v>159.91999999999999</v>
      </c>
      <c r="K811" s="216">
        <v>7108.44</v>
      </c>
      <c r="L811" s="354">
        <v>9.4608265203391149</v>
      </c>
      <c r="M811" s="354">
        <v>11.500012417526925</v>
      </c>
      <c r="N811" s="354">
        <v>6.5193640440277205</v>
      </c>
      <c r="O811" s="354">
        <v>5.6217199436913781</v>
      </c>
      <c r="P811" s="217"/>
      <c r="Q811" s="217"/>
      <c r="R811" s="217">
        <v>2</v>
      </c>
    </row>
    <row r="812" spans="1:18" ht="84">
      <c r="A812" s="213">
        <v>20</v>
      </c>
      <c r="B812" s="210" t="s">
        <v>1366</v>
      </c>
      <c r="C812" s="214" t="s">
        <v>1367</v>
      </c>
      <c r="D812" s="215">
        <v>988.81</v>
      </c>
      <c r="E812" s="215">
        <v>344.7</v>
      </c>
      <c r="F812" s="215">
        <v>12.45</v>
      </c>
      <c r="G812" s="215">
        <v>631.66</v>
      </c>
      <c r="H812" s="216">
        <v>7595.48</v>
      </c>
      <c r="I812" s="216">
        <v>3964.01</v>
      </c>
      <c r="J812" s="216">
        <v>81.150000000000006</v>
      </c>
      <c r="K812" s="216">
        <v>3550.32</v>
      </c>
      <c r="L812" s="354">
        <v>7.6814352605657303</v>
      </c>
      <c r="M812" s="354">
        <v>11.499883957064116</v>
      </c>
      <c r="N812" s="354">
        <v>6.5180722891566276</v>
      </c>
      <c r="O812" s="354">
        <v>5.6206186872684674</v>
      </c>
      <c r="P812" s="217"/>
      <c r="Q812" s="217"/>
      <c r="R812" s="217">
        <v>2</v>
      </c>
    </row>
    <row r="813" spans="1:18" ht="72">
      <c r="A813" s="213">
        <v>21</v>
      </c>
      <c r="B813" s="210" t="s">
        <v>1368</v>
      </c>
      <c r="C813" s="214" t="s">
        <v>1369</v>
      </c>
      <c r="D813" s="215">
        <v>2951.11</v>
      </c>
      <c r="E813" s="215">
        <v>1662.12</v>
      </c>
      <c r="F813" s="215">
        <v>24.53</v>
      </c>
      <c r="G813" s="215">
        <v>1264.46</v>
      </c>
      <c r="H813" s="216">
        <v>26382.720000000001</v>
      </c>
      <c r="I813" s="216">
        <v>19114.36</v>
      </c>
      <c r="J813" s="216">
        <v>159.91999999999999</v>
      </c>
      <c r="K813" s="216">
        <v>7108.44</v>
      </c>
      <c r="L813" s="354">
        <v>8.9399310767812796</v>
      </c>
      <c r="M813" s="354">
        <v>11.499987967174453</v>
      </c>
      <c r="N813" s="354">
        <v>6.5193640440277205</v>
      </c>
      <c r="O813" s="354">
        <v>5.6217199436913781</v>
      </c>
      <c r="P813" s="217"/>
      <c r="Q813" s="217"/>
      <c r="R813" s="217">
        <v>2</v>
      </c>
    </row>
    <row r="814" spans="1:18" ht="84">
      <c r="A814" s="213">
        <v>22</v>
      </c>
      <c r="B814" s="210" t="s">
        <v>1370</v>
      </c>
      <c r="C814" s="214" t="s">
        <v>1371</v>
      </c>
      <c r="D814" s="215">
        <v>878.25</v>
      </c>
      <c r="E814" s="215">
        <v>234.14</v>
      </c>
      <c r="F814" s="215">
        <v>12.45</v>
      </c>
      <c r="G814" s="215">
        <v>631.66</v>
      </c>
      <c r="H814" s="216">
        <v>6324.03</v>
      </c>
      <c r="I814" s="216">
        <v>2692.56</v>
      </c>
      <c r="J814" s="216">
        <v>81.150000000000006</v>
      </c>
      <c r="K814" s="216">
        <v>3550.32</v>
      </c>
      <c r="L814" s="354">
        <v>7.2007173356105891</v>
      </c>
      <c r="M814" s="354">
        <v>11.499786452549756</v>
      </c>
      <c r="N814" s="354">
        <v>6.5180722891566276</v>
      </c>
      <c r="O814" s="354">
        <v>5.6206186872684674</v>
      </c>
      <c r="P814" s="217"/>
      <c r="Q814" s="217"/>
      <c r="R814" s="217">
        <v>2</v>
      </c>
    </row>
    <row r="815" spans="1:18" ht="72">
      <c r="A815" s="213">
        <v>23</v>
      </c>
      <c r="B815" s="210" t="s">
        <v>1372</v>
      </c>
      <c r="C815" s="214" t="s">
        <v>1373</v>
      </c>
      <c r="D815" s="215">
        <v>2798.23</v>
      </c>
      <c r="E815" s="215">
        <v>1509.24</v>
      </c>
      <c r="F815" s="215">
        <v>24.53</v>
      </c>
      <c r="G815" s="215">
        <v>1264.46</v>
      </c>
      <c r="H815" s="216">
        <v>24624.59</v>
      </c>
      <c r="I815" s="216">
        <v>17356.23</v>
      </c>
      <c r="J815" s="216">
        <v>159.91999999999999</v>
      </c>
      <c r="K815" s="216">
        <v>7108.44</v>
      </c>
      <c r="L815" s="354">
        <v>8.8000593232150326</v>
      </c>
      <c r="M815" s="354">
        <v>11.499980122445734</v>
      </c>
      <c r="N815" s="354">
        <v>6.5193640440277205</v>
      </c>
      <c r="O815" s="354">
        <v>5.6217199436913781</v>
      </c>
      <c r="P815" s="217"/>
      <c r="Q815" s="217"/>
      <c r="R815" s="217">
        <v>2</v>
      </c>
    </row>
    <row r="816" spans="1:18" ht="84">
      <c r="A816" s="218">
        <v>24</v>
      </c>
      <c r="B816" s="219" t="s">
        <v>1374</v>
      </c>
      <c r="C816" s="220" t="s">
        <v>1375</v>
      </c>
      <c r="D816" s="221">
        <v>859.2</v>
      </c>
      <c r="E816" s="221">
        <v>215.09</v>
      </c>
      <c r="F816" s="221">
        <v>12.45</v>
      </c>
      <c r="G816" s="221">
        <v>631.66</v>
      </c>
      <c r="H816" s="222">
        <v>6105.02</v>
      </c>
      <c r="I816" s="222">
        <v>2473.5500000000002</v>
      </c>
      <c r="J816" s="222">
        <v>81.150000000000006</v>
      </c>
      <c r="K816" s="222">
        <v>3550.32</v>
      </c>
      <c r="L816" s="355">
        <v>7.1054702048417138</v>
      </c>
      <c r="M816" s="355">
        <v>11.500069738249106</v>
      </c>
      <c r="N816" s="355">
        <v>6.5180722891566276</v>
      </c>
      <c r="O816" s="355">
        <v>5.6206186872684674</v>
      </c>
      <c r="P816" s="223"/>
      <c r="Q816" s="223"/>
      <c r="R816" s="223">
        <v>2</v>
      </c>
    </row>
    <row r="817" spans="1:18" ht="12.75">
      <c r="A817" s="360" t="s">
        <v>1376</v>
      </c>
      <c r="B817" s="361"/>
      <c r="C817" s="361"/>
      <c r="D817" s="361"/>
      <c r="E817" s="361"/>
      <c r="F817" s="361"/>
      <c r="G817" s="361"/>
      <c r="H817" s="361"/>
      <c r="I817" s="361"/>
      <c r="J817" s="361"/>
      <c r="K817" s="361"/>
      <c r="L817" s="361"/>
      <c r="M817" s="361"/>
      <c r="N817" s="361"/>
      <c r="O817" s="361"/>
      <c r="P817" s="361"/>
      <c r="Q817" s="361"/>
      <c r="R817" s="361"/>
    </row>
    <row r="818" spans="1:18" ht="72">
      <c r="A818" s="213">
        <v>25</v>
      </c>
      <c r="B818" s="210" t="s">
        <v>1377</v>
      </c>
      <c r="C818" s="214" t="s">
        <v>1378</v>
      </c>
      <c r="D818" s="215">
        <v>4476.38</v>
      </c>
      <c r="E818" s="215">
        <v>2308.61</v>
      </c>
      <c r="F818" s="215">
        <v>28.56</v>
      </c>
      <c r="G818" s="215">
        <v>2139.21</v>
      </c>
      <c r="H818" s="216">
        <v>38893.019999999997</v>
      </c>
      <c r="I818" s="216">
        <v>26550.17</v>
      </c>
      <c r="J818" s="216">
        <v>186.18</v>
      </c>
      <c r="K818" s="216">
        <v>12156.67</v>
      </c>
      <c r="L818" s="354">
        <v>8.6884982954977001</v>
      </c>
      <c r="M818" s="354">
        <v>11.50050030104695</v>
      </c>
      <c r="N818" s="354">
        <v>6.5189075630252109</v>
      </c>
      <c r="O818" s="354">
        <v>5.6827847663389752</v>
      </c>
      <c r="P818" s="217"/>
      <c r="Q818" s="217"/>
      <c r="R818" s="217">
        <v>3</v>
      </c>
    </row>
    <row r="819" spans="1:18" ht="84">
      <c r="A819" s="213">
        <v>26</v>
      </c>
      <c r="B819" s="210" t="s">
        <v>1379</v>
      </c>
      <c r="C819" s="214" t="s">
        <v>1380</v>
      </c>
      <c r="D819" s="215">
        <v>1031.3800000000001</v>
      </c>
      <c r="E819" s="215">
        <v>365.85</v>
      </c>
      <c r="F819" s="215">
        <v>12.45</v>
      </c>
      <c r="G819" s="215">
        <v>653.08000000000004</v>
      </c>
      <c r="H819" s="216">
        <v>7840.45</v>
      </c>
      <c r="I819" s="216">
        <v>4207.5</v>
      </c>
      <c r="J819" s="216">
        <v>81.150000000000006</v>
      </c>
      <c r="K819" s="216">
        <v>3551.8</v>
      </c>
      <c r="L819" s="354">
        <v>7.6019023056487418</v>
      </c>
      <c r="M819" s="354">
        <v>11.500615006150062</v>
      </c>
      <c r="N819" s="354">
        <v>6.5180722891566276</v>
      </c>
      <c r="O819" s="354">
        <v>5.4385373920499784</v>
      </c>
      <c r="P819" s="217"/>
      <c r="Q819" s="217"/>
      <c r="R819" s="217">
        <v>3</v>
      </c>
    </row>
    <row r="820" spans="1:18" ht="72">
      <c r="A820" s="213">
        <v>27</v>
      </c>
      <c r="B820" s="210" t="s">
        <v>1381</v>
      </c>
      <c r="C820" s="214" t="s">
        <v>1382</v>
      </c>
      <c r="D820" s="215">
        <v>3853.67</v>
      </c>
      <c r="E820" s="215">
        <v>1685.9</v>
      </c>
      <c r="F820" s="215">
        <v>28.56</v>
      </c>
      <c r="G820" s="215">
        <v>2139.21</v>
      </c>
      <c r="H820" s="216">
        <v>31731.49</v>
      </c>
      <c r="I820" s="216">
        <v>19388.64</v>
      </c>
      <c r="J820" s="216">
        <v>186.18</v>
      </c>
      <c r="K820" s="216">
        <v>12156.67</v>
      </c>
      <c r="L820" s="354">
        <v>8.2340963289539584</v>
      </c>
      <c r="M820" s="354">
        <v>11.500468592443205</v>
      </c>
      <c r="N820" s="354">
        <v>6.5189075630252109</v>
      </c>
      <c r="O820" s="354">
        <v>5.6827847663389752</v>
      </c>
      <c r="P820" s="217"/>
      <c r="Q820" s="217"/>
      <c r="R820" s="217">
        <v>3</v>
      </c>
    </row>
    <row r="821" spans="1:18" ht="84">
      <c r="A821" s="213">
        <v>28</v>
      </c>
      <c r="B821" s="210" t="s">
        <v>1383</v>
      </c>
      <c r="C821" s="214" t="s">
        <v>1384</v>
      </c>
      <c r="D821" s="215">
        <v>906.4</v>
      </c>
      <c r="E821" s="215">
        <v>240.87</v>
      </c>
      <c r="F821" s="215">
        <v>12.45</v>
      </c>
      <c r="G821" s="215">
        <v>653.08000000000004</v>
      </c>
      <c r="H821" s="216">
        <v>6403.1</v>
      </c>
      <c r="I821" s="216">
        <v>2770.15</v>
      </c>
      <c r="J821" s="216">
        <v>81.150000000000006</v>
      </c>
      <c r="K821" s="216">
        <v>3551.8</v>
      </c>
      <c r="L821" s="354">
        <v>7.0643203883495147</v>
      </c>
      <c r="M821" s="354">
        <v>11.500601984472953</v>
      </c>
      <c r="N821" s="354">
        <v>6.5180722891566276</v>
      </c>
      <c r="O821" s="354">
        <v>5.4385373920499784</v>
      </c>
      <c r="P821" s="217"/>
      <c r="Q821" s="217"/>
      <c r="R821" s="217">
        <v>3</v>
      </c>
    </row>
    <row r="822" spans="1:18" ht="72">
      <c r="A822" s="213">
        <v>29</v>
      </c>
      <c r="B822" s="210" t="s">
        <v>1385</v>
      </c>
      <c r="C822" s="214" t="s">
        <v>1386</v>
      </c>
      <c r="D822" s="215">
        <v>3772.05</v>
      </c>
      <c r="E822" s="215">
        <v>1604.28</v>
      </c>
      <c r="F822" s="215">
        <v>28.56</v>
      </c>
      <c r="G822" s="215">
        <v>2139.21</v>
      </c>
      <c r="H822" s="216">
        <v>30792.880000000001</v>
      </c>
      <c r="I822" s="216">
        <v>18450.03</v>
      </c>
      <c r="J822" s="216">
        <v>186.18</v>
      </c>
      <c r="K822" s="216">
        <v>12156.67</v>
      </c>
      <c r="L822" s="354">
        <v>8.1634336766479763</v>
      </c>
      <c r="M822" s="354">
        <v>11.500504899394119</v>
      </c>
      <c r="N822" s="354">
        <v>6.5189075630252109</v>
      </c>
      <c r="O822" s="354">
        <v>5.6827847663389752</v>
      </c>
      <c r="P822" s="217"/>
      <c r="Q822" s="217"/>
      <c r="R822" s="217">
        <v>3</v>
      </c>
    </row>
    <row r="823" spans="1:18" ht="84">
      <c r="A823" s="218">
        <v>30</v>
      </c>
      <c r="B823" s="219" t="s">
        <v>1387</v>
      </c>
      <c r="C823" s="220" t="s">
        <v>1388</v>
      </c>
      <c r="D823" s="221">
        <v>935.56</v>
      </c>
      <c r="E823" s="221">
        <v>270.02999999999997</v>
      </c>
      <c r="F823" s="221">
        <v>12.45</v>
      </c>
      <c r="G823" s="221">
        <v>653.08000000000004</v>
      </c>
      <c r="H823" s="222">
        <v>6738.4</v>
      </c>
      <c r="I823" s="222">
        <v>3105.45</v>
      </c>
      <c r="J823" s="222">
        <v>81.150000000000006</v>
      </c>
      <c r="K823" s="222">
        <v>3551.8</v>
      </c>
      <c r="L823" s="355">
        <v>7.2025311043653</v>
      </c>
      <c r="M823" s="355">
        <v>11.500388845683814</v>
      </c>
      <c r="N823" s="355">
        <v>6.5180722891566276</v>
      </c>
      <c r="O823" s="355">
        <v>5.4385373920499784</v>
      </c>
      <c r="P823" s="223"/>
      <c r="Q823" s="223"/>
      <c r="R823" s="223">
        <v>3</v>
      </c>
    </row>
    <row r="824" spans="1:18" ht="18" customHeight="1">
      <c r="A824" s="360" t="s">
        <v>1389</v>
      </c>
      <c r="B824" s="361"/>
      <c r="C824" s="361"/>
      <c r="D824" s="361"/>
      <c r="E824" s="361"/>
      <c r="F824" s="361"/>
      <c r="G824" s="361"/>
      <c r="H824" s="361"/>
      <c r="I824" s="361"/>
      <c r="J824" s="361"/>
      <c r="K824" s="361"/>
      <c r="L824" s="361"/>
      <c r="M824" s="361"/>
      <c r="N824" s="361"/>
      <c r="O824" s="361"/>
      <c r="P824" s="361"/>
      <c r="Q824" s="361"/>
      <c r="R824" s="361"/>
    </row>
    <row r="825" spans="1:18" ht="60">
      <c r="A825" s="213">
        <v>31</v>
      </c>
      <c r="B825" s="210" t="s">
        <v>1390</v>
      </c>
      <c r="C825" s="214" t="s">
        <v>1391</v>
      </c>
      <c r="D825" s="215">
        <v>3795.41</v>
      </c>
      <c r="E825" s="215">
        <v>2460.62</v>
      </c>
      <c r="F825" s="215">
        <v>26.36</v>
      </c>
      <c r="G825" s="215">
        <v>1308.43</v>
      </c>
      <c r="H825" s="216">
        <v>34966.31</v>
      </c>
      <c r="I825" s="216">
        <v>28298.31</v>
      </c>
      <c r="J825" s="216">
        <v>171.86</v>
      </c>
      <c r="K825" s="216">
        <v>6496.14</v>
      </c>
      <c r="L825" s="354">
        <v>9.2127886051836292</v>
      </c>
      <c r="M825" s="354">
        <v>11.500479553933562</v>
      </c>
      <c r="N825" s="354">
        <v>6.5197268588770871</v>
      </c>
      <c r="O825" s="354">
        <v>4.9648357191443182</v>
      </c>
      <c r="P825" s="217"/>
      <c r="Q825" s="217"/>
      <c r="R825" s="217">
        <v>4</v>
      </c>
    </row>
    <row r="826" spans="1:18" ht="72">
      <c r="A826" s="213">
        <v>32</v>
      </c>
      <c r="B826" s="210" t="s">
        <v>1392</v>
      </c>
      <c r="C826" s="214" t="s">
        <v>1393</v>
      </c>
      <c r="D826" s="215">
        <v>1091.0999999999999</v>
      </c>
      <c r="E826" s="215">
        <v>421.44</v>
      </c>
      <c r="F826" s="215">
        <v>13.18</v>
      </c>
      <c r="G826" s="215">
        <v>656.48</v>
      </c>
      <c r="H826" s="216">
        <v>8190.88</v>
      </c>
      <c r="I826" s="216">
        <v>4846.74</v>
      </c>
      <c r="J826" s="216">
        <v>85.93</v>
      </c>
      <c r="K826" s="216">
        <v>3258.21</v>
      </c>
      <c r="L826" s="354">
        <v>7.5069929429016593</v>
      </c>
      <c r="M826" s="354">
        <v>11.500427107061503</v>
      </c>
      <c r="N826" s="354">
        <v>6.5197268588770871</v>
      </c>
      <c r="O826" s="354">
        <v>4.9631519619790394</v>
      </c>
      <c r="P826" s="217"/>
      <c r="Q826" s="217"/>
      <c r="R826" s="217">
        <v>4</v>
      </c>
    </row>
    <row r="827" spans="1:18" ht="60">
      <c r="A827" s="213">
        <v>33</v>
      </c>
      <c r="B827" s="210" t="s">
        <v>1394</v>
      </c>
      <c r="C827" s="214" t="s">
        <v>1395</v>
      </c>
      <c r="D827" s="215">
        <v>3431.27</v>
      </c>
      <c r="E827" s="215">
        <v>2096.48</v>
      </c>
      <c r="F827" s="215">
        <v>26.36</v>
      </c>
      <c r="G827" s="215">
        <v>1308.43</v>
      </c>
      <c r="H827" s="216">
        <v>30778.53</v>
      </c>
      <c r="I827" s="216">
        <v>24110.53</v>
      </c>
      <c r="J827" s="216">
        <v>171.86</v>
      </c>
      <c r="K827" s="216">
        <v>6496.14</v>
      </c>
      <c r="L827" s="354">
        <v>8.9700111037604149</v>
      </c>
      <c r="M827" s="354">
        <v>11.500481759902312</v>
      </c>
      <c r="N827" s="354">
        <v>6.5197268588770871</v>
      </c>
      <c r="O827" s="354">
        <v>4.9648357191443182</v>
      </c>
      <c r="P827" s="217"/>
      <c r="Q827" s="217"/>
      <c r="R827" s="217">
        <v>4</v>
      </c>
    </row>
    <row r="828" spans="1:18" ht="72">
      <c r="A828" s="213">
        <v>34</v>
      </c>
      <c r="B828" s="210" t="s">
        <v>1396</v>
      </c>
      <c r="C828" s="214" t="s">
        <v>1397</v>
      </c>
      <c r="D828" s="215">
        <v>1026.8399999999999</v>
      </c>
      <c r="E828" s="215">
        <v>357.18</v>
      </c>
      <c r="F828" s="215">
        <v>13.18</v>
      </c>
      <c r="G828" s="215">
        <v>656.48</v>
      </c>
      <c r="H828" s="216">
        <v>7451.86</v>
      </c>
      <c r="I828" s="216">
        <v>4107.72</v>
      </c>
      <c r="J828" s="216">
        <v>85.93</v>
      </c>
      <c r="K828" s="216">
        <v>3258.21</v>
      </c>
      <c r="L828" s="354">
        <v>7.2570799735109661</v>
      </c>
      <c r="M828" s="354">
        <v>11.500419956324542</v>
      </c>
      <c r="N828" s="354">
        <v>6.5197268588770871</v>
      </c>
      <c r="O828" s="354">
        <v>4.9631519619790394</v>
      </c>
      <c r="P828" s="217"/>
      <c r="Q828" s="217"/>
      <c r="R828" s="217">
        <v>4</v>
      </c>
    </row>
    <row r="829" spans="1:18" ht="60">
      <c r="A829" s="213">
        <v>35</v>
      </c>
      <c r="B829" s="210" t="s">
        <v>1398</v>
      </c>
      <c r="C829" s="214" t="s">
        <v>1399</v>
      </c>
      <c r="D829" s="215">
        <v>3152.81</v>
      </c>
      <c r="E829" s="215">
        <v>1818.02</v>
      </c>
      <c r="F829" s="215">
        <v>26.36</v>
      </c>
      <c r="G829" s="215">
        <v>1308.43</v>
      </c>
      <c r="H829" s="216">
        <v>27576.11</v>
      </c>
      <c r="I829" s="216">
        <v>20908.11</v>
      </c>
      <c r="J829" s="216">
        <v>171.86</v>
      </c>
      <c r="K829" s="216">
        <v>6496.14</v>
      </c>
      <c r="L829" s="354">
        <v>8.7465181853648026</v>
      </c>
      <c r="M829" s="354">
        <v>11.500484043079835</v>
      </c>
      <c r="N829" s="354">
        <v>6.5197268588770871</v>
      </c>
      <c r="O829" s="354">
        <v>4.9648357191443182</v>
      </c>
      <c r="P829" s="217"/>
      <c r="Q829" s="217"/>
      <c r="R829" s="217">
        <v>4</v>
      </c>
    </row>
    <row r="830" spans="1:18" ht="72">
      <c r="A830" s="213">
        <v>36</v>
      </c>
      <c r="B830" s="210" t="s">
        <v>1400</v>
      </c>
      <c r="C830" s="214" t="s">
        <v>1401</v>
      </c>
      <c r="D830" s="215">
        <v>994.71</v>
      </c>
      <c r="E830" s="215">
        <v>325.05</v>
      </c>
      <c r="F830" s="215">
        <v>13.18</v>
      </c>
      <c r="G830" s="215">
        <v>656.48</v>
      </c>
      <c r="H830" s="216">
        <v>7082.35</v>
      </c>
      <c r="I830" s="216">
        <v>3738.21</v>
      </c>
      <c r="J830" s="216">
        <v>85.93</v>
      </c>
      <c r="K830" s="216">
        <v>3258.21</v>
      </c>
      <c r="L830" s="354">
        <v>7.1200148787083677</v>
      </c>
      <c r="M830" s="354">
        <v>11.500415320719888</v>
      </c>
      <c r="N830" s="354">
        <v>6.5197268588770871</v>
      </c>
      <c r="O830" s="354">
        <v>4.9631519619790394</v>
      </c>
      <c r="P830" s="217"/>
      <c r="Q830" s="217"/>
      <c r="R830" s="217">
        <v>4</v>
      </c>
    </row>
    <row r="831" spans="1:18" ht="72">
      <c r="A831" s="213">
        <v>37</v>
      </c>
      <c r="B831" s="210" t="s">
        <v>1402</v>
      </c>
      <c r="C831" s="214" t="s">
        <v>1403</v>
      </c>
      <c r="D831" s="215">
        <v>4462.7700000000004</v>
      </c>
      <c r="E831" s="215">
        <v>3108.79</v>
      </c>
      <c r="F831" s="215">
        <v>26.36</v>
      </c>
      <c r="G831" s="215">
        <v>1327.62</v>
      </c>
      <c r="H831" s="216">
        <v>43387.89</v>
      </c>
      <c r="I831" s="216">
        <v>35752.559999999998</v>
      </c>
      <c r="J831" s="216">
        <v>171.86</v>
      </c>
      <c r="K831" s="216">
        <v>7463.47</v>
      </c>
      <c r="L831" s="354">
        <v>9.7221882373503448</v>
      </c>
      <c r="M831" s="354">
        <v>11.500474461124746</v>
      </c>
      <c r="N831" s="354">
        <v>6.5197268588770871</v>
      </c>
      <c r="O831" s="354">
        <v>5.6216914478540554</v>
      </c>
      <c r="P831" s="217"/>
      <c r="Q831" s="217"/>
      <c r="R831" s="217">
        <v>4</v>
      </c>
    </row>
    <row r="832" spans="1:18" ht="84">
      <c r="A832" s="213">
        <v>38</v>
      </c>
      <c r="B832" s="210" t="s">
        <v>1404</v>
      </c>
      <c r="C832" s="214" t="s">
        <v>1405</v>
      </c>
      <c r="D832" s="215">
        <v>1216.4100000000001</v>
      </c>
      <c r="E832" s="215">
        <v>537.11</v>
      </c>
      <c r="F832" s="215">
        <v>13.18</v>
      </c>
      <c r="G832" s="215">
        <v>666.12</v>
      </c>
      <c r="H832" s="216">
        <v>10006.879999999999</v>
      </c>
      <c r="I832" s="216">
        <v>6176.98</v>
      </c>
      <c r="J832" s="216">
        <v>85.93</v>
      </c>
      <c r="K832" s="216">
        <v>3743.97</v>
      </c>
      <c r="L832" s="354">
        <v>8.2265683445548774</v>
      </c>
      <c r="M832" s="354">
        <v>11.500400290443297</v>
      </c>
      <c r="N832" s="354">
        <v>6.5197268588770871</v>
      </c>
      <c r="O832" s="354">
        <v>5.620563862367141</v>
      </c>
      <c r="P832" s="217"/>
      <c r="Q832" s="217"/>
      <c r="R832" s="217">
        <v>4</v>
      </c>
    </row>
    <row r="833" spans="1:18" ht="72">
      <c r="A833" s="213">
        <v>39</v>
      </c>
      <c r="B833" s="210" t="s">
        <v>1406</v>
      </c>
      <c r="C833" s="214" t="s">
        <v>1407</v>
      </c>
      <c r="D833" s="215">
        <v>3777.33</v>
      </c>
      <c r="E833" s="215">
        <v>2423.35</v>
      </c>
      <c r="F833" s="215">
        <v>26.36</v>
      </c>
      <c r="G833" s="215">
        <v>1327.62</v>
      </c>
      <c r="H833" s="216">
        <v>35505.01</v>
      </c>
      <c r="I833" s="216">
        <v>27869.68</v>
      </c>
      <c r="J833" s="216">
        <v>171.86</v>
      </c>
      <c r="K833" s="216">
        <v>7463.47</v>
      </c>
      <c r="L833" s="354">
        <v>9.3994991171012341</v>
      </c>
      <c r="M833" s="354">
        <v>11.500476612953143</v>
      </c>
      <c r="N833" s="354">
        <v>6.5197268588770871</v>
      </c>
      <c r="O833" s="354">
        <v>5.6216914478540554</v>
      </c>
      <c r="P833" s="217"/>
      <c r="Q833" s="217"/>
      <c r="R833" s="217">
        <v>4</v>
      </c>
    </row>
    <row r="834" spans="1:18" ht="84">
      <c r="A834" s="213">
        <v>40</v>
      </c>
      <c r="B834" s="210" t="s">
        <v>1408</v>
      </c>
      <c r="C834" s="214" t="s">
        <v>1409</v>
      </c>
      <c r="D834" s="215">
        <v>1098.5999999999999</v>
      </c>
      <c r="E834" s="215">
        <v>419.3</v>
      </c>
      <c r="F834" s="215">
        <v>13.18</v>
      </c>
      <c r="G834" s="215">
        <v>666.12</v>
      </c>
      <c r="H834" s="216">
        <v>8652.01</v>
      </c>
      <c r="I834" s="216">
        <v>4822.1099999999997</v>
      </c>
      <c r="J834" s="216">
        <v>85.93</v>
      </c>
      <c r="K834" s="216">
        <v>3743.97</v>
      </c>
      <c r="L834" s="354">
        <v>7.8754869834334613</v>
      </c>
      <c r="M834" s="354">
        <v>11.500381588361554</v>
      </c>
      <c r="N834" s="354">
        <v>6.5197268588770871</v>
      </c>
      <c r="O834" s="354">
        <v>5.620563862367141</v>
      </c>
      <c r="P834" s="217"/>
      <c r="Q834" s="217"/>
      <c r="R834" s="217">
        <v>4</v>
      </c>
    </row>
    <row r="835" spans="1:18" ht="72">
      <c r="A835" s="213">
        <v>41</v>
      </c>
      <c r="B835" s="210" t="s">
        <v>1410</v>
      </c>
      <c r="C835" s="214" t="s">
        <v>1411</v>
      </c>
      <c r="D835" s="215">
        <v>3493.09</v>
      </c>
      <c r="E835" s="215">
        <v>2139.11</v>
      </c>
      <c r="F835" s="215">
        <v>26.36</v>
      </c>
      <c r="G835" s="215">
        <v>1327.62</v>
      </c>
      <c r="H835" s="216">
        <v>32236.07</v>
      </c>
      <c r="I835" s="216">
        <v>24600.74</v>
      </c>
      <c r="J835" s="216">
        <v>171.86</v>
      </c>
      <c r="K835" s="216">
        <v>7463.47</v>
      </c>
      <c r="L835" s="354">
        <v>9.2285254602658391</v>
      </c>
      <c r="M835" s="354">
        <v>11.500455797037086</v>
      </c>
      <c r="N835" s="354">
        <v>6.5197268588770871</v>
      </c>
      <c r="O835" s="354">
        <v>5.6216914478540554</v>
      </c>
      <c r="P835" s="217"/>
      <c r="Q835" s="217"/>
      <c r="R835" s="217">
        <v>4</v>
      </c>
    </row>
    <row r="836" spans="1:18" ht="84">
      <c r="A836" s="218">
        <v>42</v>
      </c>
      <c r="B836" s="219" t="s">
        <v>1412</v>
      </c>
      <c r="C836" s="220" t="s">
        <v>1413</v>
      </c>
      <c r="D836" s="221">
        <v>1055.76</v>
      </c>
      <c r="E836" s="221">
        <v>376.46</v>
      </c>
      <c r="F836" s="221">
        <v>13.18</v>
      </c>
      <c r="G836" s="221">
        <v>666.12</v>
      </c>
      <c r="H836" s="222">
        <v>8159.33</v>
      </c>
      <c r="I836" s="222">
        <v>4329.43</v>
      </c>
      <c r="J836" s="222">
        <v>85.93</v>
      </c>
      <c r="K836" s="222">
        <v>3743.97</v>
      </c>
      <c r="L836" s="355">
        <v>7.7283947109191482</v>
      </c>
      <c r="M836" s="355">
        <v>11.50037188545928</v>
      </c>
      <c r="N836" s="355">
        <v>6.5197268588770871</v>
      </c>
      <c r="O836" s="355">
        <v>5.620563862367141</v>
      </c>
      <c r="P836" s="223"/>
      <c r="Q836" s="223"/>
      <c r="R836" s="223">
        <v>4</v>
      </c>
    </row>
    <row r="837" spans="1:18" ht="12.75">
      <c r="A837" s="360" t="s">
        <v>1414</v>
      </c>
      <c r="B837" s="361"/>
      <c r="C837" s="361"/>
      <c r="D837" s="361"/>
      <c r="E837" s="361"/>
      <c r="F837" s="361"/>
      <c r="G837" s="361"/>
      <c r="H837" s="361"/>
      <c r="I837" s="361"/>
      <c r="J837" s="361"/>
      <c r="K837" s="361"/>
      <c r="L837" s="361"/>
      <c r="M837" s="361"/>
      <c r="N837" s="361"/>
      <c r="O837" s="361"/>
      <c r="P837" s="361"/>
      <c r="Q837" s="361"/>
      <c r="R837" s="361"/>
    </row>
    <row r="838" spans="1:18" ht="72">
      <c r="A838" s="213">
        <v>43</v>
      </c>
      <c r="B838" s="210" t="s">
        <v>1415</v>
      </c>
      <c r="C838" s="214" t="s">
        <v>1416</v>
      </c>
      <c r="D838" s="215">
        <v>5011.7700000000004</v>
      </c>
      <c r="E838" s="215">
        <v>2736.73</v>
      </c>
      <c r="F838" s="215">
        <v>26.36</v>
      </c>
      <c r="G838" s="215">
        <v>2248.6799999999998</v>
      </c>
      <c r="H838" s="216">
        <v>44426.76</v>
      </c>
      <c r="I838" s="216">
        <v>31473.63</v>
      </c>
      <c r="J838" s="216">
        <v>171.86</v>
      </c>
      <c r="K838" s="216">
        <v>12781.27</v>
      </c>
      <c r="L838" s="354">
        <v>8.8644850023045745</v>
      </c>
      <c r="M838" s="354">
        <v>11.500451268484651</v>
      </c>
      <c r="N838" s="354">
        <v>6.5197268588770871</v>
      </c>
      <c r="O838" s="354">
        <v>5.6838989985235786</v>
      </c>
      <c r="P838" s="217"/>
      <c r="Q838" s="217"/>
      <c r="R838" s="217">
        <v>5</v>
      </c>
    </row>
    <row r="839" spans="1:18" ht="84">
      <c r="A839" s="213">
        <v>44</v>
      </c>
      <c r="B839" s="210" t="s">
        <v>1417</v>
      </c>
      <c r="C839" s="214" t="s">
        <v>1418</v>
      </c>
      <c r="D839" s="215">
        <v>1134.6300000000001</v>
      </c>
      <c r="E839" s="215">
        <v>437.72</v>
      </c>
      <c r="F839" s="215">
        <v>13.18</v>
      </c>
      <c r="G839" s="215">
        <v>683.73</v>
      </c>
      <c r="H839" s="216">
        <v>8836.23</v>
      </c>
      <c r="I839" s="216">
        <v>5033.96</v>
      </c>
      <c r="J839" s="216">
        <v>85.93</v>
      </c>
      <c r="K839" s="216">
        <v>3716.34</v>
      </c>
      <c r="L839" s="354">
        <v>7.7877634118611345</v>
      </c>
      <c r="M839" s="354">
        <v>11.500411221785615</v>
      </c>
      <c r="N839" s="354">
        <v>6.5197268588770871</v>
      </c>
      <c r="O839" s="354">
        <v>5.4353911631784477</v>
      </c>
      <c r="P839" s="217"/>
      <c r="Q839" s="217"/>
      <c r="R839" s="217">
        <v>5</v>
      </c>
    </row>
    <row r="840" spans="1:18" ht="72">
      <c r="A840" s="213">
        <v>45</v>
      </c>
      <c r="B840" s="210" t="s">
        <v>1419</v>
      </c>
      <c r="C840" s="214" t="s">
        <v>1420</v>
      </c>
      <c r="D840" s="215">
        <v>4604.79</v>
      </c>
      <c r="E840" s="215">
        <v>2329.75</v>
      </c>
      <c r="F840" s="215">
        <v>26.36</v>
      </c>
      <c r="G840" s="215">
        <v>2248.6799999999998</v>
      </c>
      <c r="H840" s="216">
        <v>39746.300000000003</v>
      </c>
      <c r="I840" s="216">
        <v>26793.17</v>
      </c>
      <c r="J840" s="216">
        <v>171.86</v>
      </c>
      <c r="K840" s="216">
        <v>12781.27</v>
      </c>
      <c r="L840" s="354">
        <v>8.6315119690583071</v>
      </c>
      <c r="M840" s="354">
        <v>11.500448545981328</v>
      </c>
      <c r="N840" s="354">
        <v>6.5197268588770871</v>
      </c>
      <c r="O840" s="354">
        <v>5.6838989985235786</v>
      </c>
      <c r="P840" s="217"/>
      <c r="Q840" s="217"/>
      <c r="R840" s="217">
        <v>5</v>
      </c>
    </row>
    <row r="841" spans="1:18" ht="84">
      <c r="A841" s="213">
        <v>46</v>
      </c>
      <c r="B841" s="210" t="s">
        <v>1421</v>
      </c>
      <c r="C841" s="214" t="s">
        <v>1422</v>
      </c>
      <c r="D841" s="215">
        <v>1070.3699999999999</v>
      </c>
      <c r="E841" s="215">
        <v>373.46</v>
      </c>
      <c r="F841" s="215">
        <v>13.18</v>
      </c>
      <c r="G841" s="215">
        <v>683.73</v>
      </c>
      <c r="H841" s="216">
        <v>8097.21</v>
      </c>
      <c r="I841" s="216">
        <v>4294.9399999999996</v>
      </c>
      <c r="J841" s="216">
        <v>85.93</v>
      </c>
      <c r="K841" s="216">
        <v>3716.34</v>
      </c>
      <c r="L841" s="354">
        <v>7.5648700916505511</v>
      </c>
      <c r="M841" s="354">
        <v>11.500401649440368</v>
      </c>
      <c r="N841" s="354">
        <v>6.5197268588770871</v>
      </c>
      <c r="O841" s="354">
        <v>5.4353911631784477</v>
      </c>
      <c r="P841" s="217"/>
      <c r="Q841" s="217"/>
      <c r="R841" s="217">
        <v>5</v>
      </c>
    </row>
    <row r="842" spans="1:18" ht="72">
      <c r="A842" s="213">
        <v>47</v>
      </c>
      <c r="B842" s="210" t="s">
        <v>1423</v>
      </c>
      <c r="C842" s="214" t="s">
        <v>1424</v>
      </c>
      <c r="D842" s="215">
        <v>4331.1499999999996</v>
      </c>
      <c r="E842" s="215">
        <v>2056.11</v>
      </c>
      <c r="F842" s="215">
        <v>26.36</v>
      </c>
      <c r="G842" s="215">
        <v>2248.6799999999998</v>
      </c>
      <c r="H842" s="216">
        <v>36599.31</v>
      </c>
      <c r="I842" s="216">
        <v>23646.18</v>
      </c>
      <c r="J842" s="216">
        <v>171.86</v>
      </c>
      <c r="K842" s="216">
        <v>12781.27</v>
      </c>
      <c r="L842" s="354">
        <v>8.4502522424760169</v>
      </c>
      <c r="M842" s="354">
        <v>11.500445015101331</v>
      </c>
      <c r="N842" s="354">
        <v>6.5197268588770871</v>
      </c>
      <c r="O842" s="354">
        <v>5.6838989985235786</v>
      </c>
      <c r="P842" s="217"/>
      <c r="Q842" s="217"/>
      <c r="R842" s="217">
        <v>5</v>
      </c>
    </row>
    <row r="843" spans="1:18" ht="84">
      <c r="A843" s="218">
        <v>48</v>
      </c>
      <c r="B843" s="219" t="s">
        <v>1425</v>
      </c>
      <c r="C843" s="220" t="s">
        <v>1426</v>
      </c>
      <c r="D843" s="221">
        <v>1038.24</v>
      </c>
      <c r="E843" s="221">
        <v>341.33</v>
      </c>
      <c r="F843" s="221">
        <v>13.18</v>
      </c>
      <c r="G843" s="221">
        <v>683.73</v>
      </c>
      <c r="H843" s="222">
        <v>7727.7</v>
      </c>
      <c r="I843" s="222">
        <v>3925.43</v>
      </c>
      <c r="J843" s="222">
        <v>85.93</v>
      </c>
      <c r="K843" s="222">
        <v>3716.34</v>
      </c>
      <c r="L843" s="355">
        <v>7.4430767452612114</v>
      </c>
      <c r="M843" s="355">
        <v>11.500395511674919</v>
      </c>
      <c r="N843" s="355">
        <v>6.5197268588770871</v>
      </c>
      <c r="O843" s="355">
        <v>5.4353911631784477</v>
      </c>
      <c r="P843" s="223"/>
      <c r="Q843" s="223"/>
      <c r="R843" s="223">
        <v>5</v>
      </c>
    </row>
    <row r="844" spans="1:18" ht="12.75">
      <c r="A844" s="360" t="s">
        <v>1427</v>
      </c>
      <c r="B844" s="361"/>
      <c r="C844" s="361"/>
      <c r="D844" s="361"/>
      <c r="E844" s="361"/>
      <c r="F844" s="361"/>
      <c r="G844" s="361"/>
      <c r="H844" s="361"/>
      <c r="I844" s="361"/>
      <c r="J844" s="361"/>
      <c r="K844" s="361"/>
      <c r="L844" s="361"/>
      <c r="M844" s="361"/>
      <c r="N844" s="361"/>
      <c r="O844" s="361"/>
      <c r="P844" s="361"/>
      <c r="Q844" s="361"/>
      <c r="R844" s="361"/>
    </row>
    <row r="845" spans="1:18" ht="60">
      <c r="A845" s="213">
        <v>49</v>
      </c>
      <c r="B845" s="210" t="s">
        <v>1428</v>
      </c>
      <c r="C845" s="214" t="s">
        <v>1429</v>
      </c>
      <c r="D845" s="215">
        <v>4369.99</v>
      </c>
      <c r="E845" s="215">
        <v>3098.92</v>
      </c>
      <c r="F845" s="215">
        <v>24.89</v>
      </c>
      <c r="G845" s="215">
        <v>1246.18</v>
      </c>
      <c r="H845" s="216">
        <v>41988.42</v>
      </c>
      <c r="I845" s="216">
        <v>35638.94</v>
      </c>
      <c r="J845" s="216">
        <v>162.31</v>
      </c>
      <c r="K845" s="216">
        <v>6187.17</v>
      </c>
      <c r="L845" s="354">
        <v>9.6083560831946979</v>
      </c>
      <c r="M845" s="354">
        <v>11.500438862571476</v>
      </c>
      <c r="N845" s="354">
        <v>6.5210928083567694</v>
      </c>
      <c r="O845" s="354">
        <v>4.964908761174148</v>
      </c>
      <c r="P845" s="217"/>
      <c r="Q845" s="217"/>
      <c r="R845" s="217">
        <v>6</v>
      </c>
    </row>
    <row r="846" spans="1:18" ht="60">
      <c r="A846" s="213">
        <v>50</v>
      </c>
      <c r="B846" s="210" t="s">
        <v>1430</v>
      </c>
      <c r="C846" s="214" t="s">
        <v>1431</v>
      </c>
      <c r="D846" s="215">
        <v>1159.8800000000001</v>
      </c>
      <c r="E846" s="215">
        <v>524.91</v>
      </c>
      <c r="F846" s="215">
        <v>12.45</v>
      </c>
      <c r="G846" s="215">
        <v>622.52</v>
      </c>
      <c r="H846" s="216">
        <v>9207.59</v>
      </c>
      <c r="I846" s="216">
        <v>6036.76</v>
      </c>
      <c r="J846" s="216">
        <v>81.150000000000006</v>
      </c>
      <c r="K846" s="216">
        <v>3089.68</v>
      </c>
      <c r="L846" s="354">
        <v>7.9383987998758485</v>
      </c>
      <c r="M846" s="354">
        <v>11.500562001104953</v>
      </c>
      <c r="N846" s="354">
        <v>6.5180722891566276</v>
      </c>
      <c r="O846" s="354">
        <v>4.9631819058022231</v>
      </c>
      <c r="P846" s="217"/>
      <c r="Q846" s="217"/>
      <c r="R846" s="217">
        <v>6</v>
      </c>
    </row>
    <row r="847" spans="1:18" ht="60">
      <c r="A847" s="213">
        <v>51</v>
      </c>
      <c r="B847" s="210" t="s">
        <v>1432</v>
      </c>
      <c r="C847" s="214" t="s">
        <v>1433</v>
      </c>
      <c r="D847" s="215">
        <v>4780.88</v>
      </c>
      <c r="E847" s="215">
        <v>3491.53</v>
      </c>
      <c r="F847" s="215">
        <v>24.89</v>
      </c>
      <c r="G847" s="215">
        <v>1264.46</v>
      </c>
      <c r="H847" s="216">
        <v>47424.95</v>
      </c>
      <c r="I847" s="216">
        <v>40154.199999999997</v>
      </c>
      <c r="J847" s="216">
        <v>162.31</v>
      </c>
      <c r="K847" s="216">
        <v>7108.44</v>
      </c>
      <c r="L847" s="354">
        <v>9.9197114338782804</v>
      </c>
      <c r="M847" s="354">
        <v>11.50045968386352</v>
      </c>
      <c r="N847" s="354">
        <v>6.5210928083567694</v>
      </c>
      <c r="O847" s="354">
        <v>5.6217199436913781</v>
      </c>
      <c r="P847" s="217"/>
      <c r="Q847" s="217"/>
      <c r="R847" s="217">
        <v>6</v>
      </c>
    </row>
    <row r="848" spans="1:18" ht="60">
      <c r="A848" s="213">
        <v>52</v>
      </c>
      <c r="B848" s="210" t="s">
        <v>1434</v>
      </c>
      <c r="C848" s="214" t="s">
        <v>1435</v>
      </c>
      <c r="D848" s="215">
        <v>1264.46</v>
      </c>
      <c r="E848" s="215">
        <v>620.35</v>
      </c>
      <c r="F848" s="215">
        <v>12.45</v>
      </c>
      <c r="G848" s="215">
        <v>631.66</v>
      </c>
      <c r="H848" s="216">
        <v>10765.82</v>
      </c>
      <c r="I848" s="216">
        <v>7134.35</v>
      </c>
      <c r="J848" s="216">
        <v>81.150000000000006</v>
      </c>
      <c r="K848" s="216">
        <v>3550.32</v>
      </c>
      <c r="L848" s="354">
        <v>8.5141641491229461</v>
      </c>
      <c r="M848" s="354">
        <v>11.50052389779963</v>
      </c>
      <c r="N848" s="354">
        <v>6.5180722891566276</v>
      </c>
      <c r="O848" s="354">
        <v>5.6206186872684674</v>
      </c>
      <c r="P848" s="217"/>
      <c r="Q848" s="217"/>
      <c r="R848" s="217">
        <v>6</v>
      </c>
    </row>
    <row r="849" spans="1:18" ht="72">
      <c r="A849" s="213">
        <v>53</v>
      </c>
      <c r="B849" s="210" t="s">
        <v>1436</v>
      </c>
      <c r="C849" s="214" t="s">
        <v>1437</v>
      </c>
      <c r="D849" s="215">
        <v>5651.96</v>
      </c>
      <c r="E849" s="215">
        <v>3468.06</v>
      </c>
      <c r="F849" s="215">
        <v>28.56</v>
      </c>
      <c r="G849" s="215">
        <v>2155.34</v>
      </c>
      <c r="H849" s="216">
        <v>52327.26</v>
      </c>
      <c r="I849" s="216">
        <v>39884.22</v>
      </c>
      <c r="J849" s="216">
        <v>186.18</v>
      </c>
      <c r="K849" s="216">
        <v>12256.86</v>
      </c>
      <c r="L849" s="354">
        <v>9.2582502353165985</v>
      </c>
      <c r="M849" s="354">
        <v>11.500441168837909</v>
      </c>
      <c r="N849" s="354">
        <v>6.5189075630252109</v>
      </c>
      <c r="O849" s="354">
        <v>5.6867408390323568</v>
      </c>
      <c r="P849" s="217"/>
      <c r="Q849" s="217"/>
      <c r="R849" s="217">
        <v>6</v>
      </c>
    </row>
    <row r="850" spans="1:18" ht="84">
      <c r="A850" s="218">
        <v>54</v>
      </c>
      <c r="B850" s="219" t="s">
        <v>1438</v>
      </c>
      <c r="C850" s="220" t="s">
        <v>1439</v>
      </c>
      <c r="D850" s="221">
        <v>1192.27</v>
      </c>
      <c r="E850" s="221">
        <v>524.91</v>
      </c>
      <c r="F850" s="221">
        <v>14.28</v>
      </c>
      <c r="G850" s="221">
        <v>653.08000000000004</v>
      </c>
      <c r="H850" s="222">
        <v>9681.65</v>
      </c>
      <c r="I850" s="222">
        <v>6036.76</v>
      </c>
      <c r="J850" s="222">
        <v>93.09</v>
      </c>
      <c r="K850" s="222">
        <v>3551.8</v>
      </c>
      <c r="L850" s="355">
        <v>8.1203502562339072</v>
      </c>
      <c r="M850" s="355">
        <v>11.500562001104953</v>
      </c>
      <c r="N850" s="355">
        <v>6.5189075630252109</v>
      </c>
      <c r="O850" s="355">
        <v>5.4385373920499784</v>
      </c>
      <c r="P850" s="223"/>
      <c r="Q850" s="223"/>
      <c r="R850" s="223">
        <v>6</v>
      </c>
    </row>
    <row r="851" spans="1:18" ht="12.75">
      <c r="A851" s="360" t="s">
        <v>1440</v>
      </c>
      <c r="B851" s="361"/>
      <c r="C851" s="361"/>
      <c r="D851" s="361"/>
      <c r="E851" s="361"/>
      <c r="F851" s="361"/>
      <c r="G851" s="361"/>
      <c r="H851" s="361"/>
      <c r="I851" s="361"/>
      <c r="J851" s="361"/>
      <c r="K851" s="361"/>
      <c r="L851" s="361"/>
      <c r="M851" s="361"/>
      <c r="N851" s="361"/>
      <c r="O851" s="361"/>
      <c r="P851" s="361"/>
      <c r="Q851" s="361"/>
      <c r="R851" s="361"/>
    </row>
    <row r="852" spans="1:18" ht="60">
      <c r="A852" s="213">
        <v>55</v>
      </c>
      <c r="B852" s="210" t="s">
        <v>1441</v>
      </c>
      <c r="C852" s="214" t="s">
        <v>1442</v>
      </c>
      <c r="D852" s="215">
        <v>6672.83</v>
      </c>
      <c r="E852" s="215">
        <v>4102.57</v>
      </c>
      <c r="F852" s="215">
        <v>42.47</v>
      </c>
      <c r="G852" s="215">
        <v>2527.79</v>
      </c>
      <c r="H852" s="216">
        <v>61667.45</v>
      </c>
      <c r="I852" s="216">
        <v>47181.5</v>
      </c>
      <c r="J852" s="216">
        <v>276.88</v>
      </c>
      <c r="K852" s="216">
        <v>14209.07</v>
      </c>
      <c r="L852" s="354">
        <v>9.2415736651465714</v>
      </c>
      <c r="M852" s="354">
        <v>11.500474093068492</v>
      </c>
      <c r="N852" s="354">
        <v>6.5194254768071582</v>
      </c>
      <c r="O852" s="354">
        <v>5.6211433702957923</v>
      </c>
      <c r="P852" s="217"/>
      <c r="Q852" s="217"/>
      <c r="R852" s="217">
        <v>7</v>
      </c>
    </row>
    <row r="853" spans="1:18" ht="60">
      <c r="A853" s="213">
        <v>56</v>
      </c>
      <c r="B853" s="210" t="s">
        <v>1443</v>
      </c>
      <c r="C853" s="214" t="s">
        <v>1444</v>
      </c>
      <c r="D853" s="215">
        <v>7301.51</v>
      </c>
      <c r="E853" s="215">
        <v>4731.25</v>
      </c>
      <c r="F853" s="215">
        <v>42.47</v>
      </c>
      <c r="G853" s="215">
        <v>2527.79</v>
      </c>
      <c r="H853" s="216">
        <v>68897.5</v>
      </c>
      <c r="I853" s="216">
        <v>54411.55</v>
      </c>
      <c r="J853" s="216">
        <v>276.88</v>
      </c>
      <c r="K853" s="216">
        <v>14209.07</v>
      </c>
      <c r="L853" s="354">
        <v>9.4360618556983411</v>
      </c>
      <c r="M853" s="354">
        <v>11.500459709379129</v>
      </c>
      <c r="N853" s="354">
        <v>6.5194254768071582</v>
      </c>
      <c r="O853" s="354">
        <v>5.6211433702957923</v>
      </c>
      <c r="P853" s="217"/>
      <c r="Q853" s="217"/>
      <c r="R853" s="217">
        <v>7</v>
      </c>
    </row>
    <row r="854" spans="1:18" ht="60">
      <c r="A854" s="213">
        <v>57</v>
      </c>
      <c r="B854" s="210" t="s">
        <v>1445</v>
      </c>
      <c r="C854" s="214" t="s">
        <v>1446</v>
      </c>
      <c r="D854" s="215">
        <v>6611.96</v>
      </c>
      <c r="E854" s="215">
        <v>3742.61</v>
      </c>
      <c r="F854" s="215">
        <v>42.47</v>
      </c>
      <c r="G854" s="215">
        <v>2826.88</v>
      </c>
      <c r="H854" s="216">
        <v>58896.2</v>
      </c>
      <c r="I854" s="216">
        <v>43041.760000000002</v>
      </c>
      <c r="J854" s="216">
        <v>276.88</v>
      </c>
      <c r="K854" s="216">
        <v>15577.56</v>
      </c>
      <c r="L854" s="354">
        <v>8.9075251513923241</v>
      </c>
      <c r="M854" s="354">
        <v>11.500466252160924</v>
      </c>
      <c r="N854" s="354">
        <v>6.5194254768071582</v>
      </c>
      <c r="O854" s="354">
        <v>5.5105133574824539</v>
      </c>
      <c r="P854" s="217"/>
      <c r="Q854" s="217"/>
      <c r="R854" s="217">
        <v>7</v>
      </c>
    </row>
    <row r="855" spans="1:18" ht="60">
      <c r="A855" s="218">
        <v>58</v>
      </c>
      <c r="B855" s="219" t="s">
        <v>1447</v>
      </c>
      <c r="C855" s="220" t="s">
        <v>1448</v>
      </c>
      <c r="D855" s="221">
        <v>7185.5</v>
      </c>
      <c r="E855" s="221">
        <v>4316.1499999999996</v>
      </c>
      <c r="F855" s="221">
        <v>42.47</v>
      </c>
      <c r="G855" s="221">
        <v>2826.88</v>
      </c>
      <c r="H855" s="222">
        <v>65492.09</v>
      </c>
      <c r="I855" s="222">
        <v>49637.65</v>
      </c>
      <c r="J855" s="222">
        <v>276.88</v>
      </c>
      <c r="K855" s="222">
        <v>15577.56</v>
      </c>
      <c r="L855" s="355">
        <v>9.1144791594182717</v>
      </c>
      <c r="M855" s="355">
        <v>11.500445999328106</v>
      </c>
      <c r="N855" s="355">
        <v>6.5194254768071582</v>
      </c>
      <c r="O855" s="355">
        <v>5.5105133574824539</v>
      </c>
      <c r="P855" s="223"/>
      <c r="Q855" s="223"/>
      <c r="R855" s="223">
        <v>7</v>
      </c>
    </row>
    <row r="856" spans="1:18" ht="12.75">
      <c r="A856" s="360" t="s">
        <v>1449</v>
      </c>
      <c r="B856" s="361"/>
      <c r="C856" s="361"/>
      <c r="D856" s="361"/>
      <c r="E856" s="361"/>
      <c r="F856" s="361"/>
      <c r="G856" s="361"/>
      <c r="H856" s="361"/>
      <c r="I856" s="361"/>
      <c r="J856" s="361"/>
      <c r="K856" s="361"/>
      <c r="L856" s="361"/>
      <c r="M856" s="361"/>
      <c r="N856" s="361"/>
      <c r="O856" s="361"/>
      <c r="P856" s="361"/>
      <c r="Q856" s="361"/>
      <c r="R856" s="361"/>
    </row>
    <row r="857" spans="1:18" ht="72">
      <c r="A857" s="213">
        <v>59</v>
      </c>
      <c r="B857" s="210" t="s">
        <v>1450</v>
      </c>
      <c r="C857" s="214" t="s">
        <v>1451</v>
      </c>
      <c r="D857" s="215">
        <v>9799.85</v>
      </c>
      <c r="E857" s="215">
        <v>6180.41</v>
      </c>
      <c r="F857" s="215">
        <v>59.31</v>
      </c>
      <c r="G857" s="215">
        <v>3560.13</v>
      </c>
      <c r="H857" s="216">
        <v>91830.34</v>
      </c>
      <c r="I857" s="216">
        <v>71074.75</v>
      </c>
      <c r="J857" s="216">
        <v>386.68</v>
      </c>
      <c r="K857" s="216">
        <v>20368.91</v>
      </c>
      <c r="L857" s="354">
        <v>9.3705862844839451</v>
      </c>
      <c r="M857" s="354">
        <v>11.500005663054717</v>
      </c>
      <c r="N857" s="354">
        <v>6.5196425560613722</v>
      </c>
      <c r="O857" s="354">
        <v>5.7213950052385725</v>
      </c>
      <c r="P857" s="217"/>
      <c r="Q857" s="217"/>
      <c r="R857" s="217">
        <v>8</v>
      </c>
    </row>
    <row r="858" spans="1:18" ht="72">
      <c r="A858" s="213">
        <v>60</v>
      </c>
      <c r="B858" s="210" t="s">
        <v>1452</v>
      </c>
      <c r="C858" s="214" t="s">
        <v>1453</v>
      </c>
      <c r="D858" s="215">
        <v>9051.85</v>
      </c>
      <c r="E858" s="215">
        <v>5432.41</v>
      </c>
      <c r="F858" s="215">
        <v>59.31</v>
      </c>
      <c r="G858" s="215">
        <v>3560.13</v>
      </c>
      <c r="H858" s="216">
        <v>83228.27</v>
      </c>
      <c r="I858" s="216">
        <v>62472.68</v>
      </c>
      <c r="J858" s="216">
        <v>386.68</v>
      </c>
      <c r="K858" s="216">
        <v>20368.91</v>
      </c>
      <c r="L858" s="354">
        <v>9.194614360600319</v>
      </c>
      <c r="M858" s="354">
        <v>11.499993557187326</v>
      </c>
      <c r="N858" s="354">
        <v>6.5196425560613722</v>
      </c>
      <c r="O858" s="354">
        <v>5.7213950052385725</v>
      </c>
      <c r="P858" s="217"/>
      <c r="Q858" s="217"/>
      <c r="R858" s="217">
        <v>8</v>
      </c>
    </row>
    <row r="859" spans="1:18" ht="72">
      <c r="A859" s="213">
        <v>61</v>
      </c>
      <c r="B859" s="210" t="s">
        <v>1454</v>
      </c>
      <c r="C859" s="214" t="s">
        <v>1455</v>
      </c>
      <c r="D859" s="215">
        <v>11285.34</v>
      </c>
      <c r="E859" s="215">
        <v>7665.9</v>
      </c>
      <c r="F859" s="215">
        <v>59.31</v>
      </c>
      <c r="G859" s="215">
        <v>3560.13</v>
      </c>
      <c r="H859" s="216">
        <v>108916.98</v>
      </c>
      <c r="I859" s="216">
        <v>88161.39</v>
      </c>
      <c r="J859" s="216">
        <v>386.68</v>
      </c>
      <c r="K859" s="216">
        <v>20368.91</v>
      </c>
      <c r="L859" s="354">
        <v>9.6511917230672708</v>
      </c>
      <c r="M859" s="354">
        <v>11.500461785308966</v>
      </c>
      <c r="N859" s="354">
        <v>6.5196425560613722</v>
      </c>
      <c r="O859" s="354">
        <v>5.7213950052385725</v>
      </c>
      <c r="P859" s="217"/>
      <c r="Q859" s="217"/>
      <c r="R859" s="217">
        <v>8</v>
      </c>
    </row>
    <row r="860" spans="1:18" ht="72">
      <c r="A860" s="213">
        <v>62</v>
      </c>
      <c r="B860" s="210" t="s">
        <v>1456</v>
      </c>
      <c r="C860" s="214" t="s">
        <v>1457</v>
      </c>
      <c r="D860" s="215">
        <v>10354</v>
      </c>
      <c r="E860" s="215">
        <v>6734.56</v>
      </c>
      <c r="F860" s="215">
        <v>59.31</v>
      </c>
      <c r="G860" s="215">
        <v>3560.13</v>
      </c>
      <c r="H860" s="216">
        <v>98206.12</v>
      </c>
      <c r="I860" s="216">
        <v>77450.53</v>
      </c>
      <c r="J860" s="216">
        <v>386.68</v>
      </c>
      <c r="K860" s="216">
        <v>20368.91</v>
      </c>
      <c r="L860" s="354">
        <v>9.4848483677805682</v>
      </c>
      <c r="M860" s="354">
        <v>11.500458827302747</v>
      </c>
      <c r="N860" s="354">
        <v>6.5196425560613722</v>
      </c>
      <c r="O860" s="354">
        <v>5.7213950052385725</v>
      </c>
      <c r="P860" s="217"/>
      <c r="Q860" s="217"/>
      <c r="R860" s="217">
        <v>8</v>
      </c>
    </row>
    <row r="861" spans="1:18" ht="60">
      <c r="A861" s="213">
        <v>63</v>
      </c>
      <c r="B861" s="210" t="s">
        <v>1458</v>
      </c>
      <c r="C861" s="214" t="s">
        <v>1459</v>
      </c>
      <c r="D861" s="215">
        <v>9474.86</v>
      </c>
      <c r="E861" s="215">
        <v>4985.83</v>
      </c>
      <c r="F861" s="215">
        <v>59.31</v>
      </c>
      <c r="G861" s="215">
        <v>4429.72</v>
      </c>
      <c r="H861" s="216">
        <v>83048.12</v>
      </c>
      <c r="I861" s="216">
        <v>57336.99</v>
      </c>
      <c r="J861" s="216">
        <v>386.68</v>
      </c>
      <c r="K861" s="216">
        <v>25324.45</v>
      </c>
      <c r="L861" s="354">
        <v>8.7651025978220254</v>
      </c>
      <c r="M861" s="354">
        <v>11.499988968737402</v>
      </c>
      <c r="N861" s="354">
        <v>6.5196425560613722</v>
      </c>
      <c r="O861" s="354">
        <v>5.7169414771136777</v>
      </c>
      <c r="P861" s="217"/>
      <c r="Q861" s="217"/>
      <c r="R861" s="217">
        <v>8</v>
      </c>
    </row>
    <row r="862" spans="1:18" ht="60">
      <c r="A862" s="213">
        <v>64</v>
      </c>
      <c r="B862" s="210" t="s">
        <v>1460</v>
      </c>
      <c r="C862" s="214" t="s">
        <v>1461</v>
      </c>
      <c r="D862" s="215">
        <v>8876.66</v>
      </c>
      <c r="E862" s="215">
        <v>4387.63</v>
      </c>
      <c r="F862" s="215">
        <v>59.31</v>
      </c>
      <c r="G862" s="215">
        <v>4429.72</v>
      </c>
      <c r="H862" s="216">
        <v>76168.899999999994</v>
      </c>
      <c r="I862" s="216">
        <v>50457.77</v>
      </c>
      <c r="J862" s="216">
        <v>386.68</v>
      </c>
      <c r="K862" s="216">
        <v>25324.45</v>
      </c>
      <c r="L862" s="354">
        <v>8.5808062942593271</v>
      </c>
      <c r="M862" s="354">
        <v>11.500005697836873</v>
      </c>
      <c r="N862" s="354">
        <v>6.5196425560613722</v>
      </c>
      <c r="O862" s="354">
        <v>5.7169414771136777</v>
      </c>
      <c r="P862" s="217"/>
      <c r="Q862" s="217"/>
      <c r="R862" s="217">
        <v>8</v>
      </c>
    </row>
    <row r="863" spans="1:18" ht="60">
      <c r="A863" s="213">
        <v>65</v>
      </c>
      <c r="B863" s="210" t="s">
        <v>1462</v>
      </c>
      <c r="C863" s="214" t="s">
        <v>1463</v>
      </c>
      <c r="D863" s="215">
        <v>10669.99</v>
      </c>
      <c r="E863" s="215">
        <v>6180.96</v>
      </c>
      <c r="F863" s="215">
        <v>59.31</v>
      </c>
      <c r="G863" s="215">
        <v>4429.72</v>
      </c>
      <c r="H863" s="216">
        <v>96795</v>
      </c>
      <c r="I863" s="216">
        <v>71083.87</v>
      </c>
      <c r="J863" s="216">
        <v>386.68</v>
      </c>
      <c r="K863" s="216">
        <v>25324.45</v>
      </c>
      <c r="L863" s="354">
        <v>9.0717048469586192</v>
      </c>
      <c r="M863" s="354">
        <v>11.500457857679065</v>
      </c>
      <c r="N863" s="354">
        <v>6.5196425560613722</v>
      </c>
      <c r="O863" s="354">
        <v>5.7169414771136777</v>
      </c>
      <c r="P863" s="217"/>
      <c r="Q863" s="217"/>
      <c r="R863" s="217">
        <v>8</v>
      </c>
    </row>
    <row r="864" spans="1:18" ht="60">
      <c r="A864" s="218">
        <v>66</v>
      </c>
      <c r="B864" s="219" t="s">
        <v>1464</v>
      </c>
      <c r="C864" s="220" t="s">
        <v>1465</v>
      </c>
      <c r="D864" s="221">
        <v>9874.5499999999993</v>
      </c>
      <c r="E864" s="221">
        <v>5385.52</v>
      </c>
      <c r="F864" s="221">
        <v>59.31</v>
      </c>
      <c r="G864" s="221">
        <v>4429.72</v>
      </c>
      <c r="H864" s="222">
        <v>87647.16</v>
      </c>
      <c r="I864" s="222">
        <v>61936.03</v>
      </c>
      <c r="J864" s="222">
        <v>386.68</v>
      </c>
      <c r="K864" s="222">
        <v>25324.45</v>
      </c>
      <c r="L864" s="355">
        <v>8.8760662511203048</v>
      </c>
      <c r="M864" s="355">
        <v>11.500473491881934</v>
      </c>
      <c r="N864" s="355">
        <v>6.5196425560613722</v>
      </c>
      <c r="O864" s="355">
        <v>5.7169414771136777</v>
      </c>
      <c r="P864" s="223"/>
      <c r="Q864" s="223"/>
      <c r="R864" s="223">
        <v>8</v>
      </c>
    </row>
    <row r="865" spans="1:18" ht="12.75">
      <c r="A865" s="360" t="s">
        <v>1466</v>
      </c>
      <c r="B865" s="361"/>
      <c r="C865" s="361"/>
      <c r="D865" s="361"/>
      <c r="E865" s="361"/>
      <c r="F865" s="361"/>
      <c r="G865" s="361"/>
      <c r="H865" s="361"/>
      <c r="I865" s="361"/>
      <c r="J865" s="361"/>
      <c r="K865" s="361"/>
      <c r="L865" s="361"/>
      <c r="M865" s="361"/>
      <c r="N865" s="361"/>
      <c r="O865" s="361"/>
      <c r="P865" s="361"/>
      <c r="Q865" s="361"/>
      <c r="R865" s="361"/>
    </row>
    <row r="866" spans="1:18" ht="24">
      <c r="A866" s="218">
        <v>67</v>
      </c>
      <c r="B866" s="219" t="s">
        <v>1467</v>
      </c>
      <c r="C866" s="220" t="s">
        <v>1468</v>
      </c>
      <c r="D866" s="221">
        <v>5745.91</v>
      </c>
      <c r="E866" s="221">
        <v>3490.39</v>
      </c>
      <c r="F866" s="221">
        <v>43.57</v>
      </c>
      <c r="G866" s="221">
        <v>2211.9499999999998</v>
      </c>
      <c r="H866" s="222">
        <v>52859.06</v>
      </c>
      <c r="I866" s="222">
        <v>40141.1</v>
      </c>
      <c r="J866" s="222">
        <v>284.04000000000002</v>
      </c>
      <c r="K866" s="222">
        <v>12433.92</v>
      </c>
      <c r="L866" s="355">
        <v>9.1994235899970587</v>
      </c>
      <c r="M866" s="355">
        <v>11.500462699010713</v>
      </c>
      <c r="N866" s="355">
        <v>6.5191645627725503</v>
      </c>
      <c r="O866" s="355">
        <v>5.6212482198964722</v>
      </c>
      <c r="P866" s="223"/>
      <c r="Q866" s="223"/>
      <c r="R866" s="223">
        <v>9</v>
      </c>
    </row>
    <row r="867" spans="1:18" ht="12.75">
      <c r="A867" s="360" t="s">
        <v>1469</v>
      </c>
      <c r="B867" s="361"/>
      <c r="C867" s="361"/>
      <c r="D867" s="361"/>
      <c r="E867" s="361"/>
      <c r="F867" s="361"/>
      <c r="G867" s="361"/>
      <c r="H867" s="361"/>
      <c r="I867" s="361"/>
      <c r="J867" s="361"/>
      <c r="K867" s="361"/>
      <c r="L867" s="361"/>
      <c r="M867" s="361"/>
      <c r="N867" s="361"/>
      <c r="O867" s="361"/>
      <c r="P867" s="361"/>
      <c r="Q867" s="361"/>
      <c r="R867" s="361"/>
    </row>
    <row r="868" spans="1:18" ht="72">
      <c r="A868" s="213">
        <v>68</v>
      </c>
      <c r="B868" s="210" t="s">
        <v>1470</v>
      </c>
      <c r="C868" s="214" t="s">
        <v>1471</v>
      </c>
      <c r="D868" s="215">
        <v>3375.08</v>
      </c>
      <c r="E868" s="215">
        <v>2109.23</v>
      </c>
      <c r="F868" s="215">
        <v>1.39</v>
      </c>
      <c r="G868" s="215">
        <v>1264.46</v>
      </c>
      <c r="H868" s="216">
        <v>31371.21</v>
      </c>
      <c r="I868" s="216">
        <v>24257.13</v>
      </c>
      <c r="J868" s="216">
        <v>5.64</v>
      </c>
      <c r="K868" s="216">
        <v>7108.44</v>
      </c>
      <c r="L868" s="354">
        <v>9.2949530085212793</v>
      </c>
      <c r="M868" s="354">
        <v>11.500466995064549</v>
      </c>
      <c r="N868" s="354">
        <v>4.057553956834532</v>
      </c>
      <c r="O868" s="354">
        <v>5.6217199436913781</v>
      </c>
      <c r="P868" s="217"/>
      <c r="Q868" s="217"/>
      <c r="R868" s="217">
        <v>10</v>
      </c>
    </row>
    <row r="869" spans="1:18" ht="60">
      <c r="A869" s="213">
        <v>69</v>
      </c>
      <c r="B869" s="210" t="s">
        <v>1472</v>
      </c>
      <c r="C869" s="214" t="s">
        <v>1473</v>
      </c>
      <c r="D869" s="215">
        <v>1010.45</v>
      </c>
      <c r="E869" s="215">
        <v>378.08</v>
      </c>
      <c r="F869" s="215">
        <v>0.71</v>
      </c>
      <c r="G869" s="215">
        <v>631.66</v>
      </c>
      <c r="H869" s="216">
        <v>7901.29</v>
      </c>
      <c r="I869" s="216">
        <v>4348.1099999999997</v>
      </c>
      <c r="J869" s="216">
        <v>2.86</v>
      </c>
      <c r="K869" s="216">
        <v>3550.32</v>
      </c>
      <c r="L869" s="354">
        <v>7.8195754366866241</v>
      </c>
      <c r="M869" s="354">
        <v>11.500502539145154</v>
      </c>
      <c r="N869" s="354">
        <v>4.028169014084507</v>
      </c>
      <c r="O869" s="354">
        <v>5.6206186872684674</v>
      </c>
      <c r="P869" s="217"/>
      <c r="Q869" s="217"/>
      <c r="R869" s="217">
        <v>10</v>
      </c>
    </row>
    <row r="870" spans="1:18" ht="72">
      <c r="A870" s="213">
        <v>70</v>
      </c>
      <c r="B870" s="210" t="s">
        <v>1474</v>
      </c>
      <c r="C870" s="214" t="s">
        <v>1475</v>
      </c>
      <c r="D870" s="215">
        <v>3233.06</v>
      </c>
      <c r="E870" s="215">
        <v>1967.21</v>
      </c>
      <c r="F870" s="215">
        <v>1.39</v>
      </c>
      <c r="G870" s="215">
        <v>1264.46</v>
      </c>
      <c r="H870" s="216">
        <v>29737.97</v>
      </c>
      <c r="I870" s="216">
        <v>22623.89</v>
      </c>
      <c r="J870" s="216">
        <v>5.64</v>
      </c>
      <c r="K870" s="216">
        <v>7108.44</v>
      </c>
      <c r="L870" s="354">
        <v>9.1980878795939454</v>
      </c>
      <c r="M870" s="354">
        <v>11.50049562578474</v>
      </c>
      <c r="N870" s="354">
        <v>4.057553956834532</v>
      </c>
      <c r="O870" s="354">
        <v>5.6217199436913781</v>
      </c>
      <c r="P870" s="217"/>
      <c r="Q870" s="217"/>
      <c r="R870" s="217">
        <v>10</v>
      </c>
    </row>
    <row r="871" spans="1:18" ht="60">
      <c r="A871" s="213">
        <v>71</v>
      </c>
      <c r="B871" s="210" t="s">
        <v>1476</v>
      </c>
      <c r="C871" s="214" t="s">
        <v>1477</v>
      </c>
      <c r="D871" s="215">
        <v>968.65</v>
      </c>
      <c r="E871" s="215">
        <v>336.28</v>
      </c>
      <c r="F871" s="215">
        <v>0.71</v>
      </c>
      <c r="G871" s="215">
        <v>631.66</v>
      </c>
      <c r="H871" s="216">
        <v>7420.57</v>
      </c>
      <c r="I871" s="216">
        <v>3867.39</v>
      </c>
      <c r="J871" s="216">
        <v>2.86</v>
      </c>
      <c r="K871" s="216">
        <v>3550.32</v>
      </c>
      <c r="L871" s="354">
        <v>7.6607340112527744</v>
      </c>
      <c r="M871" s="354">
        <v>11.500505531105032</v>
      </c>
      <c r="N871" s="354">
        <v>4.028169014084507</v>
      </c>
      <c r="O871" s="354">
        <v>5.6206186872684674</v>
      </c>
      <c r="P871" s="217"/>
      <c r="Q871" s="217"/>
      <c r="R871" s="217">
        <v>10</v>
      </c>
    </row>
    <row r="872" spans="1:18" ht="60">
      <c r="A872" s="213">
        <v>72</v>
      </c>
      <c r="B872" s="210" t="s">
        <v>1478</v>
      </c>
      <c r="C872" s="214" t="s">
        <v>1479</v>
      </c>
      <c r="D872" s="215">
        <v>5663</v>
      </c>
      <c r="E872" s="215">
        <v>3763.32</v>
      </c>
      <c r="F872" s="215">
        <v>2.02</v>
      </c>
      <c r="G872" s="215">
        <v>1897.66</v>
      </c>
      <c r="H872" s="216">
        <v>54225.58</v>
      </c>
      <c r="I872" s="216">
        <v>43278.21</v>
      </c>
      <c r="J872" s="216">
        <v>8.18</v>
      </c>
      <c r="K872" s="216">
        <v>10939.19</v>
      </c>
      <c r="L872" s="354">
        <v>9.5754158573194417</v>
      </c>
      <c r="M872" s="354">
        <v>11.500007971684576</v>
      </c>
      <c r="N872" s="354">
        <v>4.0495049504950495</v>
      </c>
      <c r="O872" s="354">
        <v>5.7645679415701441</v>
      </c>
      <c r="P872" s="217"/>
      <c r="Q872" s="217"/>
      <c r="R872" s="217">
        <v>10</v>
      </c>
    </row>
    <row r="873" spans="1:18" ht="60">
      <c r="A873" s="218">
        <v>73</v>
      </c>
      <c r="B873" s="219" t="s">
        <v>1480</v>
      </c>
      <c r="C873" s="220" t="s">
        <v>1481</v>
      </c>
      <c r="D873" s="221">
        <v>5153.3100000000004</v>
      </c>
      <c r="E873" s="221">
        <v>3253.63</v>
      </c>
      <c r="F873" s="221">
        <v>2.02</v>
      </c>
      <c r="G873" s="221">
        <v>1897.66</v>
      </c>
      <c r="H873" s="222">
        <v>48364.07</v>
      </c>
      <c r="I873" s="222">
        <v>37416.699999999997</v>
      </c>
      <c r="J873" s="222">
        <v>8.18</v>
      </c>
      <c r="K873" s="222">
        <v>10939.19</v>
      </c>
      <c r="L873" s="355">
        <v>9.3850496088921478</v>
      </c>
      <c r="M873" s="355">
        <v>11.499986169293987</v>
      </c>
      <c r="N873" s="355">
        <v>4.0495049504950495</v>
      </c>
      <c r="O873" s="355">
        <v>5.7645679415701441</v>
      </c>
      <c r="P873" s="223"/>
      <c r="Q873" s="223"/>
      <c r="R873" s="223">
        <v>10</v>
      </c>
    </row>
    <row r="874" spans="1:18" ht="12.75">
      <c r="A874" s="360" t="s">
        <v>1482</v>
      </c>
      <c r="B874" s="361"/>
      <c r="C874" s="361"/>
      <c r="D874" s="361"/>
      <c r="E874" s="361"/>
      <c r="F874" s="361"/>
      <c r="G874" s="361"/>
      <c r="H874" s="361"/>
      <c r="I874" s="361"/>
      <c r="J874" s="361"/>
      <c r="K874" s="361"/>
      <c r="L874" s="361"/>
      <c r="M874" s="361"/>
      <c r="N874" s="361"/>
      <c r="O874" s="361"/>
      <c r="P874" s="361"/>
      <c r="Q874" s="361"/>
      <c r="R874" s="361"/>
    </row>
    <row r="875" spans="1:18" ht="60">
      <c r="A875" s="213">
        <v>74</v>
      </c>
      <c r="B875" s="210" t="s">
        <v>1483</v>
      </c>
      <c r="C875" s="214" t="s">
        <v>1484</v>
      </c>
      <c r="D875" s="215">
        <v>3834.32</v>
      </c>
      <c r="E875" s="215">
        <v>2569.86</v>
      </c>
      <c r="F875" s="215"/>
      <c r="G875" s="215">
        <v>1264.46</v>
      </c>
      <c r="H875" s="216">
        <v>36663.11</v>
      </c>
      <c r="I875" s="216">
        <v>29554.67</v>
      </c>
      <c r="J875" s="216"/>
      <c r="K875" s="216">
        <v>7108.44</v>
      </c>
      <c r="L875" s="354">
        <v>9.5618284337248838</v>
      </c>
      <c r="M875" s="354">
        <v>11.500498081607557</v>
      </c>
      <c r="N875" s="354" t="s">
        <v>138</v>
      </c>
      <c r="O875" s="354">
        <v>5.6217199436913781</v>
      </c>
      <c r="P875" s="217"/>
      <c r="Q875" s="217"/>
      <c r="R875" s="217">
        <v>11</v>
      </c>
    </row>
    <row r="876" spans="1:18" ht="60">
      <c r="A876" s="213">
        <v>75</v>
      </c>
      <c r="B876" s="210" t="s">
        <v>1485</v>
      </c>
      <c r="C876" s="214" t="s">
        <v>1486</v>
      </c>
      <c r="D876" s="215">
        <v>1072.44</v>
      </c>
      <c r="E876" s="215">
        <v>440.78</v>
      </c>
      <c r="F876" s="215"/>
      <c r="G876" s="215">
        <v>631.66</v>
      </c>
      <c r="H876" s="216">
        <v>8619.51</v>
      </c>
      <c r="I876" s="216">
        <v>5069.1899999999996</v>
      </c>
      <c r="J876" s="216"/>
      <c r="K876" s="216">
        <v>3550.32</v>
      </c>
      <c r="L876" s="354">
        <v>8.0372887993733908</v>
      </c>
      <c r="M876" s="354">
        <v>11.500499115204864</v>
      </c>
      <c r="N876" s="354" t="s">
        <v>138</v>
      </c>
      <c r="O876" s="354">
        <v>5.6206186872684674</v>
      </c>
      <c r="P876" s="217"/>
      <c r="Q876" s="217"/>
      <c r="R876" s="217">
        <v>11</v>
      </c>
    </row>
    <row r="877" spans="1:18" ht="60">
      <c r="A877" s="213">
        <v>76</v>
      </c>
      <c r="B877" s="210" t="s">
        <v>1487</v>
      </c>
      <c r="C877" s="214" t="s">
        <v>1488</v>
      </c>
      <c r="D877" s="215">
        <v>3607.87</v>
      </c>
      <c r="E877" s="215">
        <v>2343.41</v>
      </c>
      <c r="F877" s="215"/>
      <c r="G877" s="215">
        <v>1264.46</v>
      </c>
      <c r="H877" s="216">
        <v>34058.81</v>
      </c>
      <c r="I877" s="216">
        <v>26950.37</v>
      </c>
      <c r="J877" s="216"/>
      <c r="K877" s="216">
        <v>7108.44</v>
      </c>
      <c r="L877" s="354">
        <v>9.4401433532804671</v>
      </c>
      <c r="M877" s="354">
        <v>11.500492871499226</v>
      </c>
      <c r="N877" s="354" t="s">
        <v>138</v>
      </c>
      <c r="O877" s="354">
        <v>5.6217199436913781</v>
      </c>
      <c r="P877" s="217"/>
      <c r="Q877" s="217"/>
      <c r="R877" s="217">
        <v>11</v>
      </c>
    </row>
    <row r="878" spans="1:18" ht="60">
      <c r="A878" s="213">
        <v>77</v>
      </c>
      <c r="B878" s="210" t="s">
        <v>1489</v>
      </c>
      <c r="C878" s="214" t="s">
        <v>1490</v>
      </c>
      <c r="D878" s="215">
        <v>1030.6400000000001</v>
      </c>
      <c r="E878" s="215">
        <v>398.98</v>
      </c>
      <c r="F878" s="215"/>
      <c r="G878" s="215">
        <v>631.66</v>
      </c>
      <c r="H878" s="216">
        <v>8138.79</v>
      </c>
      <c r="I878" s="216">
        <v>4588.47</v>
      </c>
      <c r="J878" s="216"/>
      <c r="K878" s="216">
        <v>3550.32</v>
      </c>
      <c r="L878" s="354">
        <v>7.8968310952417911</v>
      </c>
      <c r="M878" s="354">
        <v>11.500501278259563</v>
      </c>
      <c r="N878" s="354" t="s">
        <v>138</v>
      </c>
      <c r="O878" s="354">
        <v>5.6206186872684674</v>
      </c>
      <c r="P878" s="217"/>
      <c r="Q878" s="217"/>
      <c r="R878" s="217">
        <v>11</v>
      </c>
    </row>
    <row r="879" spans="1:18" ht="60">
      <c r="A879" s="213">
        <v>78</v>
      </c>
      <c r="B879" s="210" t="s">
        <v>1491</v>
      </c>
      <c r="C879" s="214" t="s">
        <v>1492</v>
      </c>
      <c r="D879" s="215">
        <v>6311.38</v>
      </c>
      <c r="E879" s="215">
        <v>4413.72</v>
      </c>
      <c r="F879" s="215"/>
      <c r="G879" s="215">
        <v>1897.66</v>
      </c>
      <c r="H879" s="216">
        <v>61697</v>
      </c>
      <c r="I879" s="216">
        <v>50757.81</v>
      </c>
      <c r="J879" s="216"/>
      <c r="K879" s="216">
        <v>10939.19</v>
      </c>
      <c r="L879" s="354">
        <v>9.775516606510779</v>
      </c>
      <c r="M879" s="354">
        <v>11.500006796987574</v>
      </c>
      <c r="N879" s="354" t="s">
        <v>138</v>
      </c>
      <c r="O879" s="354">
        <v>5.7645679415701441</v>
      </c>
      <c r="P879" s="217"/>
      <c r="Q879" s="217"/>
      <c r="R879" s="217">
        <v>11</v>
      </c>
    </row>
    <row r="880" spans="1:18" ht="60">
      <c r="A880" s="218">
        <v>79</v>
      </c>
      <c r="B880" s="219" t="s">
        <v>1493</v>
      </c>
      <c r="C880" s="220" t="s">
        <v>1494</v>
      </c>
      <c r="D880" s="221">
        <v>5714.97</v>
      </c>
      <c r="E880" s="221">
        <v>3817.31</v>
      </c>
      <c r="F880" s="221"/>
      <c r="G880" s="221">
        <v>1897.66</v>
      </c>
      <c r="H880" s="222">
        <v>54838.21</v>
      </c>
      <c r="I880" s="222">
        <v>43899.02</v>
      </c>
      <c r="J880" s="222"/>
      <c r="K880" s="222">
        <v>10939.19</v>
      </c>
      <c r="L880" s="355">
        <v>9.5955376843622968</v>
      </c>
      <c r="M880" s="355">
        <v>11.499988211594028</v>
      </c>
      <c r="N880" s="355" t="s">
        <v>138</v>
      </c>
      <c r="O880" s="355">
        <v>5.7645679415701441</v>
      </c>
      <c r="P880" s="223"/>
      <c r="Q880" s="223"/>
      <c r="R880" s="223">
        <v>11</v>
      </c>
    </row>
    <row r="881" spans="1:18" ht="12.75">
      <c r="A881" s="360" t="s">
        <v>1495</v>
      </c>
      <c r="B881" s="361"/>
      <c r="C881" s="361"/>
      <c r="D881" s="361"/>
      <c r="E881" s="361"/>
      <c r="F881" s="361"/>
      <c r="G881" s="361"/>
      <c r="H881" s="361"/>
      <c r="I881" s="361"/>
      <c r="J881" s="361"/>
      <c r="K881" s="361"/>
      <c r="L881" s="361"/>
      <c r="M881" s="361"/>
      <c r="N881" s="361"/>
      <c r="O881" s="361"/>
      <c r="P881" s="361"/>
      <c r="Q881" s="361"/>
      <c r="R881" s="361"/>
    </row>
    <row r="882" spans="1:18" ht="60">
      <c r="A882" s="213">
        <v>80</v>
      </c>
      <c r="B882" s="210" t="s">
        <v>1496</v>
      </c>
      <c r="C882" s="214" t="s">
        <v>1497</v>
      </c>
      <c r="D882" s="215">
        <v>3737.35</v>
      </c>
      <c r="E882" s="215">
        <v>2472.89</v>
      </c>
      <c r="F882" s="215"/>
      <c r="G882" s="215">
        <v>1264.46</v>
      </c>
      <c r="H882" s="216">
        <v>35547.839999999997</v>
      </c>
      <c r="I882" s="216">
        <v>28439.4</v>
      </c>
      <c r="J882" s="216"/>
      <c r="K882" s="216">
        <v>7108.44</v>
      </c>
      <c r="L882" s="354">
        <v>9.511509492019746</v>
      </c>
      <c r="M882" s="354">
        <v>11.500471108702774</v>
      </c>
      <c r="N882" s="354" t="s">
        <v>138</v>
      </c>
      <c r="O882" s="354">
        <v>5.6217199436913781</v>
      </c>
      <c r="P882" s="217"/>
      <c r="Q882" s="217"/>
      <c r="R882" s="217">
        <v>12</v>
      </c>
    </row>
    <row r="883" spans="1:18" ht="60">
      <c r="A883" s="213">
        <v>81</v>
      </c>
      <c r="B883" s="210" t="s">
        <v>1498</v>
      </c>
      <c r="C883" s="214" t="s">
        <v>1499</v>
      </c>
      <c r="D883" s="215">
        <v>1061.99</v>
      </c>
      <c r="E883" s="215">
        <v>430.33</v>
      </c>
      <c r="F883" s="215"/>
      <c r="G883" s="215">
        <v>631.66</v>
      </c>
      <c r="H883" s="216">
        <v>8499.33</v>
      </c>
      <c r="I883" s="216">
        <v>4949.01</v>
      </c>
      <c r="J883" s="216"/>
      <c r="K883" s="216">
        <v>3550.32</v>
      </c>
      <c r="L883" s="354">
        <v>8.0032109530221565</v>
      </c>
      <c r="M883" s="354">
        <v>11.500499616573329</v>
      </c>
      <c r="N883" s="354" t="s">
        <v>138</v>
      </c>
      <c r="O883" s="354">
        <v>5.6206186872684674</v>
      </c>
      <c r="P883" s="217"/>
      <c r="Q883" s="217"/>
      <c r="R883" s="217">
        <v>12</v>
      </c>
    </row>
    <row r="884" spans="1:18" ht="60">
      <c r="A884" s="213">
        <v>82</v>
      </c>
      <c r="B884" s="210" t="s">
        <v>1500</v>
      </c>
      <c r="C884" s="214" t="s">
        <v>1501</v>
      </c>
      <c r="D884" s="215">
        <v>3534.72</v>
      </c>
      <c r="E884" s="215">
        <v>2270.2600000000002</v>
      </c>
      <c r="F884" s="215"/>
      <c r="G884" s="215">
        <v>1264.46</v>
      </c>
      <c r="H884" s="216">
        <v>33217.550000000003</v>
      </c>
      <c r="I884" s="216">
        <v>26109.11</v>
      </c>
      <c r="J884" s="216"/>
      <c r="K884" s="216">
        <v>7108.44</v>
      </c>
      <c r="L884" s="354">
        <v>9.3975053186673918</v>
      </c>
      <c r="M884" s="354">
        <v>11.500493335565089</v>
      </c>
      <c r="N884" s="354" t="s">
        <v>138</v>
      </c>
      <c r="O884" s="354">
        <v>5.6217199436913781</v>
      </c>
      <c r="P884" s="217"/>
      <c r="Q884" s="217"/>
      <c r="R884" s="217">
        <v>12</v>
      </c>
    </row>
    <row r="885" spans="1:18" ht="60">
      <c r="A885" s="213">
        <v>83</v>
      </c>
      <c r="B885" s="210" t="s">
        <v>1502</v>
      </c>
      <c r="C885" s="214" t="s">
        <v>1503</v>
      </c>
      <c r="D885" s="215">
        <v>1020.19</v>
      </c>
      <c r="E885" s="215">
        <v>388.53</v>
      </c>
      <c r="F885" s="215"/>
      <c r="G885" s="215">
        <v>631.66</v>
      </c>
      <c r="H885" s="216">
        <v>8018.61</v>
      </c>
      <c r="I885" s="216">
        <v>4468.29</v>
      </c>
      <c r="J885" s="216"/>
      <c r="K885" s="216">
        <v>3550.32</v>
      </c>
      <c r="L885" s="354">
        <v>7.8599182505219609</v>
      </c>
      <c r="M885" s="354">
        <v>11.500501891745811</v>
      </c>
      <c r="N885" s="354" t="s">
        <v>138</v>
      </c>
      <c r="O885" s="354">
        <v>5.6206186872684674</v>
      </c>
      <c r="P885" s="217"/>
      <c r="Q885" s="217"/>
      <c r="R885" s="217">
        <v>12</v>
      </c>
    </row>
    <row r="886" spans="1:18" ht="60">
      <c r="A886" s="213">
        <v>84</v>
      </c>
      <c r="B886" s="210" t="s">
        <v>1504</v>
      </c>
      <c r="C886" s="214" t="s">
        <v>1505</v>
      </c>
      <c r="D886" s="215">
        <v>6181.3</v>
      </c>
      <c r="E886" s="215">
        <v>4283.6400000000003</v>
      </c>
      <c r="F886" s="215"/>
      <c r="G886" s="215">
        <v>1897.66</v>
      </c>
      <c r="H886" s="216">
        <v>60201.08</v>
      </c>
      <c r="I886" s="216">
        <v>49261.89</v>
      </c>
      <c r="J886" s="216"/>
      <c r="K886" s="216">
        <v>10939.19</v>
      </c>
      <c r="L886" s="354">
        <v>9.7392263763286042</v>
      </c>
      <c r="M886" s="354">
        <v>11.500007003389639</v>
      </c>
      <c r="N886" s="354" t="s">
        <v>138</v>
      </c>
      <c r="O886" s="354">
        <v>5.7645679415701441</v>
      </c>
      <c r="P886" s="217"/>
      <c r="Q886" s="217"/>
      <c r="R886" s="217">
        <v>12</v>
      </c>
    </row>
    <row r="887" spans="1:18" ht="60">
      <c r="A887" s="218">
        <v>85</v>
      </c>
      <c r="B887" s="219" t="s">
        <v>1506</v>
      </c>
      <c r="C887" s="220" t="s">
        <v>1507</v>
      </c>
      <c r="D887" s="221">
        <v>5595.73</v>
      </c>
      <c r="E887" s="221">
        <v>3698.07</v>
      </c>
      <c r="F887" s="221"/>
      <c r="G887" s="221">
        <v>1897.66</v>
      </c>
      <c r="H887" s="222">
        <v>53466.95</v>
      </c>
      <c r="I887" s="222">
        <v>42527.76</v>
      </c>
      <c r="J887" s="222"/>
      <c r="K887" s="222">
        <v>10939.19</v>
      </c>
      <c r="L887" s="355">
        <v>9.5549552962705491</v>
      </c>
      <c r="M887" s="355">
        <v>11.499987831490481</v>
      </c>
      <c r="N887" s="355" t="s">
        <v>138</v>
      </c>
      <c r="O887" s="355">
        <v>5.7645679415701441</v>
      </c>
      <c r="P887" s="223"/>
      <c r="Q887" s="223"/>
      <c r="R887" s="223">
        <v>12</v>
      </c>
    </row>
    <row r="888" spans="1:18" ht="12.75">
      <c r="A888" s="360" t="s">
        <v>1508</v>
      </c>
      <c r="B888" s="361"/>
      <c r="C888" s="361"/>
      <c r="D888" s="361"/>
      <c r="E888" s="361"/>
      <c r="F888" s="361"/>
      <c r="G888" s="361"/>
      <c r="H888" s="361"/>
      <c r="I888" s="361"/>
      <c r="J888" s="361"/>
      <c r="K888" s="361"/>
      <c r="L888" s="361"/>
      <c r="M888" s="361"/>
      <c r="N888" s="361"/>
      <c r="O888" s="361"/>
      <c r="P888" s="361"/>
      <c r="Q888" s="361"/>
      <c r="R888" s="361"/>
    </row>
    <row r="889" spans="1:18" ht="72">
      <c r="A889" s="213">
        <v>86</v>
      </c>
      <c r="B889" s="210" t="s">
        <v>1509</v>
      </c>
      <c r="C889" s="214" t="s">
        <v>1510</v>
      </c>
      <c r="D889" s="215">
        <v>5982.67</v>
      </c>
      <c r="E889" s="215">
        <v>3452.21</v>
      </c>
      <c r="F889" s="215">
        <v>2.67</v>
      </c>
      <c r="G889" s="215">
        <v>2527.79</v>
      </c>
      <c r="H889" s="216">
        <v>53920.34</v>
      </c>
      <c r="I889" s="216">
        <v>39700.47</v>
      </c>
      <c r="J889" s="216">
        <v>10.8</v>
      </c>
      <c r="K889" s="216">
        <v>14209.07</v>
      </c>
      <c r="L889" s="354">
        <v>9.0127551745290972</v>
      </c>
      <c r="M889" s="354">
        <v>11.500015931823382</v>
      </c>
      <c r="N889" s="354">
        <v>4.0449438202247192</v>
      </c>
      <c r="O889" s="354">
        <v>5.6211433702957923</v>
      </c>
      <c r="P889" s="217"/>
      <c r="Q889" s="217"/>
      <c r="R889" s="217">
        <v>13</v>
      </c>
    </row>
    <row r="890" spans="1:18" ht="60">
      <c r="A890" s="213">
        <v>87</v>
      </c>
      <c r="B890" s="210" t="s">
        <v>1511</v>
      </c>
      <c r="C890" s="214" t="s">
        <v>1512</v>
      </c>
      <c r="D890" s="215">
        <v>1151.02</v>
      </c>
      <c r="E890" s="215">
        <v>518.69000000000005</v>
      </c>
      <c r="F890" s="215">
        <v>0.67</v>
      </c>
      <c r="G890" s="215">
        <v>631.66</v>
      </c>
      <c r="H890" s="216">
        <v>9518</v>
      </c>
      <c r="I890" s="216">
        <v>5964.98</v>
      </c>
      <c r="J890" s="216">
        <v>2.7</v>
      </c>
      <c r="K890" s="216">
        <v>3550.32</v>
      </c>
      <c r="L890" s="354">
        <v>8.2691873294990526</v>
      </c>
      <c r="M890" s="354">
        <v>11.500086757022498</v>
      </c>
      <c r="N890" s="354">
        <v>4.0298507462686564</v>
      </c>
      <c r="O890" s="354">
        <v>5.6206186872684674</v>
      </c>
      <c r="P890" s="217"/>
      <c r="Q890" s="217"/>
      <c r="R890" s="217">
        <v>13</v>
      </c>
    </row>
    <row r="891" spans="1:18" ht="72">
      <c r="A891" s="213">
        <v>88</v>
      </c>
      <c r="B891" s="210" t="s">
        <v>1513</v>
      </c>
      <c r="C891" s="214" t="s">
        <v>1514</v>
      </c>
      <c r="D891" s="215">
        <v>5624.95</v>
      </c>
      <c r="E891" s="215">
        <v>3094.49</v>
      </c>
      <c r="F891" s="215">
        <v>2.67</v>
      </c>
      <c r="G891" s="215">
        <v>2527.79</v>
      </c>
      <c r="H891" s="216">
        <v>49806.559999999998</v>
      </c>
      <c r="I891" s="216">
        <v>35586.69</v>
      </c>
      <c r="J891" s="216">
        <v>10.8</v>
      </c>
      <c r="K891" s="216">
        <v>14209.07</v>
      </c>
      <c r="L891" s="354">
        <v>8.854578262917892</v>
      </c>
      <c r="M891" s="354">
        <v>11.500017773526496</v>
      </c>
      <c r="N891" s="354">
        <v>4.0449438202247192</v>
      </c>
      <c r="O891" s="354">
        <v>5.6211433702957923</v>
      </c>
      <c r="P891" s="217"/>
      <c r="Q891" s="217"/>
      <c r="R891" s="217">
        <v>13</v>
      </c>
    </row>
    <row r="892" spans="1:18" ht="60">
      <c r="A892" s="213">
        <v>89</v>
      </c>
      <c r="B892" s="210" t="s">
        <v>1515</v>
      </c>
      <c r="C892" s="214" t="s">
        <v>1516</v>
      </c>
      <c r="D892" s="215">
        <v>1096.82</v>
      </c>
      <c r="E892" s="215">
        <v>464.49</v>
      </c>
      <c r="F892" s="215">
        <v>0.67</v>
      </c>
      <c r="G892" s="215">
        <v>631.66</v>
      </c>
      <c r="H892" s="216">
        <v>8894.7000000000007</v>
      </c>
      <c r="I892" s="216">
        <v>5341.68</v>
      </c>
      <c r="J892" s="216">
        <v>2.7</v>
      </c>
      <c r="K892" s="216">
        <v>3550.32</v>
      </c>
      <c r="L892" s="354">
        <v>8.1095348370744524</v>
      </c>
      <c r="M892" s="354">
        <v>11.500096880449526</v>
      </c>
      <c r="N892" s="354">
        <v>4.0298507462686564</v>
      </c>
      <c r="O892" s="354">
        <v>5.6206186872684674</v>
      </c>
      <c r="P892" s="217"/>
      <c r="Q892" s="217"/>
      <c r="R892" s="217">
        <v>13</v>
      </c>
    </row>
    <row r="893" spans="1:18" ht="72">
      <c r="A893" s="213">
        <v>90</v>
      </c>
      <c r="B893" s="210" t="s">
        <v>1517</v>
      </c>
      <c r="C893" s="214" t="s">
        <v>1518</v>
      </c>
      <c r="D893" s="215">
        <v>8759.4</v>
      </c>
      <c r="E893" s="215">
        <v>6226.64</v>
      </c>
      <c r="F893" s="215">
        <v>2.67</v>
      </c>
      <c r="G893" s="215">
        <v>2530.09</v>
      </c>
      <c r="H893" s="216">
        <v>86246.93</v>
      </c>
      <c r="I893" s="216">
        <v>71606.399999999994</v>
      </c>
      <c r="J893" s="216">
        <v>10.8</v>
      </c>
      <c r="K893" s="216">
        <v>14629.73</v>
      </c>
      <c r="L893" s="354">
        <v>9.8462143525812262</v>
      </c>
      <c r="M893" s="354">
        <v>11.50000642401038</v>
      </c>
      <c r="N893" s="354">
        <v>4.0449438202247192</v>
      </c>
      <c r="O893" s="354">
        <v>5.782296281950444</v>
      </c>
      <c r="P893" s="217"/>
      <c r="Q893" s="217"/>
      <c r="R893" s="217">
        <v>13</v>
      </c>
    </row>
    <row r="894" spans="1:18" ht="72">
      <c r="A894" s="213">
        <v>91</v>
      </c>
      <c r="B894" s="210" t="s">
        <v>1519</v>
      </c>
      <c r="C894" s="214" t="s">
        <v>1520</v>
      </c>
      <c r="D894" s="215">
        <v>8072.58</v>
      </c>
      <c r="E894" s="215">
        <v>5539.82</v>
      </c>
      <c r="F894" s="215">
        <v>2.67</v>
      </c>
      <c r="G894" s="215">
        <v>2530.09</v>
      </c>
      <c r="H894" s="216">
        <v>78348.429999999993</v>
      </c>
      <c r="I894" s="216">
        <v>63707.9</v>
      </c>
      <c r="J894" s="216">
        <v>10.8</v>
      </c>
      <c r="K894" s="216">
        <v>14629.73</v>
      </c>
      <c r="L894" s="354">
        <v>9.7055005958442031</v>
      </c>
      <c r="M894" s="354">
        <v>11.499994584661597</v>
      </c>
      <c r="N894" s="354">
        <v>4.0449438202247192</v>
      </c>
      <c r="O894" s="354">
        <v>5.782296281950444</v>
      </c>
      <c r="P894" s="217"/>
      <c r="Q894" s="217"/>
      <c r="R894" s="217">
        <v>13</v>
      </c>
    </row>
    <row r="895" spans="1:18" ht="72">
      <c r="A895" s="213">
        <v>92</v>
      </c>
      <c r="B895" s="210" t="s">
        <v>1521</v>
      </c>
      <c r="C895" s="214" t="s">
        <v>1522</v>
      </c>
      <c r="D895" s="215">
        <v>184.82</v>
      </c>
      <c r="E895" s="215">
        <v>184.82</v>
      </c>
      <c r="F895" s="215"/>
      <c r="G895" s="215"/>
      <c r="H895" s="216">
        <v>2125.4499999999998</v>
      </c>
      <c r="I895" s="216">
        <v>2125.4499999999998</v>
      </c>
      <c r="J895" s="216"/>
      <c r="K895" s="216"/>
      <c r="L895" s="354">
        <v>11.500108213396818</v>
      </c>
      <c r="M895" s="354">
        <v>11.500108213396818</v>
      </c>
      <c r="N895" s="354" t="s">
        <v>138</v>
      </c>
      <c r="O895" s="354" t="s">
        <v>138</v>
      </c>
      <c r="P895" s="217"/>
      <c r="Q895" s="217"/>
      <c r="R895" s="217">
        <v>13</v>
      </c>
    </row>
    <row r="896" spans="1:18" ht="72">
      <c r="A896" s="218">
        <v>93</v>
      </c>
      <c r="B896" s="219" t="s">
        <v>1523</v>
      </c>
      <c r="C896" s="220" t="s">
        <v>1524</v>
      </c>
      <c r="D896" s="221">
        <v>263.55</v>
      </c>
      <c r="E896" s="221">
        <v>263.55</v>
      </c>
      <c r="F896" s="221"/>
      <c r="G896" s="221"/>
      <c r="H896" s="222">
        <v>3030.85</v>
      </c>
      <c r="I896" s="222">
        <v>3030.85</v>
      </c>
      <c r="J896" s="222"/>
      <c r="K896" s="222"/>
      <c r="L896" s="355">
        <v>11.500094858660594</v>
      </c>
      <c r="M896" s="355">
        <v>11.500094858660594</v>
      </c>
      <c r="N896" s="355" t="s">
        <v>138</v>
      </c>
      <c r="O896" s="355" t="s">
        <v>138</v>
      </c>
      <c r="P896" s="223"/>
      <c r="Q896" s="223"/>
      <c r="R896" s="223">
        <v>13</v>
      </c>
    </row>
    <row r="897" spans="1:18" ht="12.75">
      <c r="A897" s="360" t="s">
        <v>1525</v>
      </c>
      <c r="B897" s="361"/>
      <c r="C897" s="361"/>
      <c r="D897" s="361"/>
      <c r="E897" s="361"/>
      <c r="F897" s="361"/>
      <c r="G897" s="361"/>
      <c r="H897" s="361"/>
      <c r="I897" s="361"/>
      <c r="J897" s="361"/>
      <c r="K897" s="361"/>
      <c r="L897" s="361"/>
      <c r="M897" s="361"/>
      <c r="N897" s="361"/>
      <c r="O897" s="361"/>
      <c r="P897" s="361"/>
      <c r="Q897" s="361"/>
      <c r="R897" s="361"/>
    </row>
    <row r="898" spans="1:18" ht="72">
      <c r="A898" s="213">
        <v>94</v>
      </c>
      <c r="B898" s="210" t="s">
        <v>1526</v>
      </c>
      <c r="C898" s="214" t="s">
        <v>1527</v>
      </c>
      <c r="D898" s="215">
        <v>6576.2</v>
      </c>
      <c r="E898" s="215">
        <v>4048.41</v>
      </c>
      <c r="F898" s="215"/>
      <c r="G898" s="215">
        <v>2527.79</v>
      </c>
      <c r="H898" s="216">
        <v>60765.84</v>
      </c>
      <c r="I898" s="216">
        <v>46556.77</v>
      </c>
      <c r="J898" s="216"/>
      <c r="K898" s="216">
        <v>14209.07</v>
      </c>
      <c r="L898" s="354">
        <v>9.2402664152550109</v>
      </c>
      <c r="M898" s="354">
        <v>11.500013585580511</v>
      </c>
      <c r="N898" s="354" t="s">
        <v>138</v>
      </c>
      <c r="O898" s="354">
        <v>5.6211433702957923</v>
      </c>
      <c r="P898" s="217"/>
      <c r="Q898" s="217"/>
      <c r="R898" s="217">
        <v>14</v>
      </c>
    </row>
    <row r="899" spans="1:18" ht="60">
      <c r="A899" s="213">
        <v>95</v>
      </c>
      <c r="B899" s="210" t="s">
        <v>1528</v>
      </c>
      <c r="C899" s="214" t="s">
        <v>1529</v>
      </c>
      <c r="D899" s="215">
        <v>1237.07</v>
      </c>
      <c r="E899" s="215">
        <v>605.41</v>
      </c>
      <c r="F899" s="215"/>
      <c r="G899" s="215">
        <v>631.66</v>
      </c>
      <c r="H899" s="216">
        <v>10512.58</v>
      </c>
      <c r="I899" s="216">
        <v>6962.26</v>
      </c>
      <c r="J899" s="216"/>
      <c r="K899" s="216">
        <v>3550.32</v>
      </c>
      <c r="L899" s="354">
        <v>8.49796697034121</v>
      </c>
      <c r="M899" s="354">
        <v>11.500074329793033</v>
      </c>
      <c r="N899" s="354" t="s">
        <v>138</v>
      </c>
      <c r="O899" s="354">
        <v>5.6206186872684674</v>
      </c>
      <c r="P899" s="217"/>
      <c r="Q899" s="217"/>
      <c r="R899" s="217">
        <v>14</v>
      </c>
    </row>
    <row r="900" spans="1:18" ht="72">
      <c r="A900" s="213">
        <v>96</v>
      </c>
      <c r="B900" s="210" t="s">
        <v>1530</v>
      </c>
      <c r="C900" s="214" t="s">
        <v>1531</v>
      </c>
      <c r="D900" s="215">
        <v>6218.48</v>
      </c>
      <c r="E900" s="215">
        <v>3690.69</v>
      </c>
      <c r="F900" s="215"/>
      <c r="G900" s="215">
        <v>2527.79</v>
      </c>
      <c r="H900" s="216">
        <v>56652.06</v>
      </c>
      <c r="I900" s="216">
        <v>42442.99</v>
      </c>
      <c r="J900" s="216"/>
      <c r="K900" s="216">
        <v>14209.07</v>
      </c>
      <c r="L900" s="354">
        <v>9.1102745365426916</v>
      </c>
      <c r="M900" s="354">
        <v>11.50001490236243</v>
      </c>
      <c r="N900" s="354" t="s">
        <v>138</v>
      </c>
      <c r="O900" s="354">
        <v>5.6211433702957923</v>
      </c>
      <c r="P900" s="217"/>
      <c r="Q900" s="217"/>
      <c r="R900" s="217">
        <v>14</v>
      </c>
    </row>
    <row r="901" spans="1:18" ht="60">
      <c r="A901" s="213">
        <v>97</v>
      </c>
      <c r="B901" s="210" t="s">
        <v>1532</v>
      </c>
      <c r="C901" s="214" t="s">
        <v>1533</v>
      </c>
      <c r="D901" s="215">
        <v>1182.8699999999999</v>
      </c>
      <c r="E901" s="215">
        <v>551.21</v>
      </c>
      <c r="F901" s="215"/>
      <c r="G901" s="215">
        <v>631.66</v>
      </c>
      <c r="H901" s="216">
        <v>9889.2800000000007</v>
      </c>
      <c r="I901" s="216">
        <v>6338.96</v>
      </c>
      <c r="J901" s="216"/>
      <c r="K901" s="216">
        <v>3550.32</v>
      </c>
      <c r="L901" s="354">
        <v>8.3604115414204454</v>
      </c>
      <c r="M901" s="354">
        <v>11.500081638576948</v>
      </c>
      <c r="N901" s="354" t="s">
        <v>138</v>
      </c>
      <c r="O901" s="354">
        <v>5.6206186872684674</v>
      </c>
      <c r="P901" s="217"/>
      <c r="Q901" s="217"/>
      <c r="R901" s="217">
        <v>14</v>
      </c>
    </row>
    <row r="902" spans="1:18" ht="60">
      <c r="A902" s="213">
        <v>98</v>
      </c>
      <c r="B902" s="210" t="s">
        <v>1534</v>
      </c>
      <c r="C902" s="214" t="s">
        <v>1535</v>
      </c>
      <c r="D902" s="215">
        <v>9835.93</v>
      </c>
      <c r="E902" s="215">
        <v>7305.84</v>
      </c>
      <c r="F902" s="215"/>
      <c r="G902" s="215">
        <v>2530.09</v>
      </c>
      <c r="H902" s="216">
        <v>98646.93</v>
      </c>
      <c r="I902" s="216">
        <v>84017.2</v>
      </c>
      <c r="J902" s="216"/>
      <c r="K902" s="216">
        <v>14629.73</v>
      </c>
      <c r="L902" s="354">
        <v>10.029242786396404</v>
      </c>
      <c r="M902" s="354">
        <v>11.500005475071996</v>
      </c>
      <c r="N902" s="354" t="s">
        <v>138</v>
      </c>
      <c r="O902" s="354">
        <v>5.782296281950444</v>
      </c>
      <c r="P902" s="217"/>
      <c r="Q902" s="217"/>
      <c r="R902" s="217">
        <v>14</v>
      </c>
    </row>
    <row r="903" spans="1:18" ht="72">
      <c r="A903" s="213">
        <v>99</v>
      </c>
      <c r="B903" s="210" t="s">
        <v>1536</v>
      </c>
      <c r="C903" s="214" t="s">
        <v>1537</v>
      </c>
      <c r="D903" s="215">
        <v>9089.69</v>
      </c>
      <c r="E903" s="215">
        <v>6559.6</v>
      </c>
      <c r="F903" s="215"/>
      <c r="G903" s="215">
        <v>2530.09</v>
      </c>
      <c r="H903" s="216">
        <v>90065.19</v>
      </c>
      <c r="I903" s="216">
        <v>75435.460000000006</v>
      </c>
      <c r="J903" s="216"/>
      <c r="K903" s="216">
        <v>14629.73</v>
      </c>
      <c r="L903" s="354">
        <v>9.9084996298003567</v>
      </c>
      <c r="M903" s="354">
        <v>11.500009146899201</v>
      </c>
      <c r="N903" s="354" t="s">
        <v>138</v>
      </c>
      <c r="O903" s="354">
        <v>5.782296281950444</v>
      </c>
      <c r="P903" s="217"/>
      <c r="Q903" s="217"/>
      <c r="R903" s="217">
        <v>14</v>
      </c>
    </row>
    <row r="904" spans="1:18" ht="72">
      <c r="A904" s="213">
        <v>100</v>
      </c>
      <c r="B904" s="210" t="s">
        <v>1538</v>
      </c>
      <c r="C904" s="214" t="s">
        <v>1539</v>
      </c>
      <c r="D904" s="215">
        <v>231.33</v>
      </c>
      <c r="E904" s="215">
        <v>231.33</v>
      </c>
      <c r="F904" s="215"/>
      <c r="G904" s="215"/>
      <c r="H904" s="216">
        <v>2660.24</v>
      </c>
      <c r="I904" s="216">
        <v>2660.24</v>
      </c>
      <c r="J904" s="216"/>
      <c r="K904" s="216"/>
      <c r="L904" s="354">
        <v>11.499762244412743</v>
      </c>
      <c r="M904" s="354">
        <v>11.499762244412743</v>
      </c>
      <c r="N904" s="354" t="s">
        <v>138</v>
      </c>
      <c r="O904" s="354" t="s">
        <v>138</v>
      </c>
      <c r="P904" s="217"/>
      <c r="Q904" s="217"/>
      <c r="R904" s="217">
        <v>14</v>
      </c>
    </row>
    <row r="905" spans="1:18" ht="72">
      <c r="A905" s="218">
        <v>101</v>
      </c>
      <c r="B905" s="219" t="s">
        <v>1540</v>
      </c>
      <c r="C905" s="220" t="s">
        <v>1541</v>
      </c>
      <c r="D905" s="221">
        <v>323.64999999999998</v>
      </c>
      <c r="E905" s="221">
        <v>323.64999999999998</v>
      </c>
      <c r="F905" s="221"/>
      <c r="G905" s="221"/>
      <c r="H905" s="222">
        <v>3721.93</v>
      </c>
      <c r="I905" s="222">
        <v>3721.93</v>
      </c>
      <c r="J905" s="222"/>
      <c r="K905" s="222"/>
      <c r="L905" s="355">
        <v>11.499860960914569</v>
      </c>
      <c r="M905" s="355">
        <v>11.499860960914569</v>
      </c>
      <c r="N905" s="355" t="s">
        <v>138</v>
      </c>
      <c r="O905" s="355" t="s">
        <v>138</v>
      </c>
      <c r="P905" s="223"/>
      <c r="Q905" s="223"/>
      <c r="R905" s="223">
        <v>14</v>
      </c>
    </row>
    <row r="906" spans="1:18" ht="12.75">
      <c r="A906" s="360" t="s">
        <v>1542</v>
      </c>
      <c r="B906" s="361"/>
      <c r="C906" s="361"/>
      <c r="D906" s="361"/>
      <c r="E906" s="361"/>
      <c r="F906" s="361"/>
      <c r="G906" s="361"/>
      <c r="H906" s="361"/>
      <c r="I906" s="361"/>
      <c r="J906" s="361"/>
      <c r="K906" s="361"/>
      <c r="L906" s="361"/>
      <c r="M906" s="361"/>
      <c r="N906" s="361"/>
      <c r="O906" s="361"/>
      <c r="P906" s="361"/>
      <c r="Q906" s="361"/>
      <c r="R906" s="361"/>
    </row>
    <row r="907" spans="1:18" ht="60">
      <c r="A907" s="213">
        <v>102</v>
      </c>
      <c r="B907" s="210" t="s">
        <v>1543</v>
      </c>
      <c r="C907" s="214" t="s">
        <v>1544</v>
      </c>
      <c r="D907" s="215">
        <v>6456.96</v>
      </c>
      <c r="E907" s="215">
        <v>3929.17</v>
      </c>
      <c r="F907" s="215"/>
      <c r="G907" s="215">
        <v>2527.79</v>
      </c>
      <c r="H907" s="216">
        <v>59394.58</v>
      </c>
      <c r="I907" s="216">
        <v>45185.51</v>
      </c>
      <c r="J907" s="216"/>
      <c r="K907" s="216">
        <v>14209.07</v>
      </c>
      <c r="L907" s="354">
        <v>9.1985361532361978</v>
      </c>
      <c r="M907" s="354">
        <v>11.500013997867235</v>
      </c>
      <c r="N907" s="354" t="s">
        <v>138</v>
      </c>
      <c r="O907" s="354">
        <v>5.6211433702957923</v>
      </c>
      <c r="P907" s="217"/>
      <c r="Q907" s="217"/>
      <c r="R907" s="217">
        <v>15</v>
      </c>
    </row>
    <row r="908" spans="1:18" ht="60">
      <c r="A908" s="213">
        <v>103</v>
      </c>
      <c r="B908" s="210" t="s">
        <v>1545</v>
      </c>
      <c r="C908" s="214" t="s">
        <v>1546</v>
      </c>
      <c r="D908" s="215">
        <v>1226.23</v>
      </c>
      <c r="E908" s="215">
        <v>594.57000000000005</v>
      </c>
      <c r="F908" s="215"/>
      <c r="G908" s="215">
        <v>631.66</v>
      </c>
      <c r="H908" s="216">
        <v>10387.92</v>
      </c>
      <c r="I908" s="216">
        <v>6837.6</v>
      </c>
      <c r="J908" s="216"/>
      <c r="K908" s="216">
        <v>3550.32</v>
      </c>
      <c r="L908" s="354">
        <v>8.4714286879296701</v>
      </c>
      <c r="M908" s="354">
        <v>11.500075684948786</v>
      </c>
      <c r="N908" s="354" t="s">
        <v>138</v>
      </c>
      <c r="O908" s="354">
        <v>5.6206186872684674</v>
      </c>
      <c r="P908" s="217"/>
      <c r="Q908" s="217"/>
      <c r="R908" s="217">
        <v>15</v>
      </c>
    </row>
    <row r="909" spans="1:18" ht="72">
      <c r="A909" s="213">
        <v>104</v>
      </c>
      <c r="B909" s="210" t="s">
        <v>1547</v>
      </c>
      <c r="C909" s="214" t="s">
        <v>1548</v>
      </c>
      <c r="D909" s="215">
        <v>6099.24</v>
      </c>
      <c r="E909" s="215">
        <v>3571.45</v>
      </c>
      <c r="F909" s="215"/>
      <c r="G909" s="215">
        <v>2527.79</v>
      </c>
      <c r="H909" s="216">
        <v>55280.800000000003</v>
      </c>
      <c r="I909" s="216">
        <v>41071.730000000003</v>
      </c>
      <c r="J909" s="216"/>
      <c r="K909" s="216">
        <v>14209.07</v>
      </c>
      <c r="L909" s="354">
        <v>9.0635554593687093</v>
      </c>
      <c r="M909" s="354">
        <v>11.500015399907602</v>
      </c>
      <c r="N909" s="354" t="s">
        <v>138</v>
      </c>
      <c r="O909" s="354">
        <v>5.6211433702957923</v>
      </c>
      <c r="P909" s="217"/>
      <c r="Q909" s="217"/>
      <c r="R909" s="217">
        <v>15</v>
      </c>
    </row>
    <row r="910" spans="1:18" ht="60">
      <c r="A910" s="213">
        <v>105</v>
      </c>
      <c r="B910" s="210" t="s">
        <v>1549</v>
      </c>
      <c r="C910" s="214" t="s">
        <v>1550</v>
      </c>
      <c r="D910" s="215">
        <v>1172.03</v>
      </c>
      <c r="E910" s="215">
        <v>540.37</v>
      </c>
      <c r="F910" s="215"/>
      <c r="G910" s="215">
        <v>631.66</v>
      </c>
      <c r="H910" s="216">
        <v>9764.6200000000008</v>
      </c>
      <c r="I910" s="216">
        <v>6214.3</v>
      </c>
      <c r="J910" s="216"/>
      <c r="K910" s="216">
        <v>3550.32</v>
      </c>
      <c r="L910" s="354">
        <v>8.3313737702959827</v>
      </c>
      <c r="M910" s="354">
        <v>11.500083276273665</v>
      </c>
      <c r="N910" s="354" t="s">
        <v>138</v>
      </c>
      <c r="O910" s="354">
        <v>5.6206186872684674</v>
      </c>
      <c r="P910" s="217"/>
      <c r="Q910" s="217"/>
      <c r="R910" s="217">
        <v>15</v>
      </c>
    </row>
    <row r="911" spans="1:18" ht="60">
      <c r="A911" s="213">
        <v>106</v>
      </c>
      <c r="B911" s="210" t="s">
        <v>1551</v>
      </c>
      <c r="C911" s="214" t="s">
        <v>1552</v>
      </c>
      <c r="D911" s="215">
        <v>9620.09</v>
      </c>
      <c r="E911" s="215">
        <v>7090</v>
      </c>
      <c r="F911" s="215"/>
      <c r="G911" s="215">
        <v>2530.09</v>
      </c>
      <c r="H911" s="216">
        <v>96164.77</v>
      </c>
      <c r="I911" s="216">
        <v>81535.039999999994</v>
      </c>
      <c r="J911" s="216"/>
      <c r="K911" s="216">
        <v>14629.73</v>
      </c>
      <c r="L911" s="354">
        <v>9.9962443178806026</v>
      </c>
      <c r="M911" s="354">
        <v>11.500005641748942</v>
      </c>
      <c r="N911" s="354" t="s">
        <v>138</v>
      </c>
      <c r="O911" s="354">
        <v>5.782296281950444</v>
      </c>
      <c r="P911" s="217"/>
      <c r="Q911" s="217"/>
      <c r="R911" s="217">
        <v>15</v>
      </c>
    </row>
    <row r="912" spans="1:18" ht="60">
      <c r="A912" s="213">
        <v>107</v>
      </c>
      <c r="B912" s="210" t="s">
        <v>1553</v>
      </c>
      <c r="C912" s="214" t="s">
        <v>1554</v>
      </c>
      <c r="D912" s="215">
        <v>8987.4500000000007</v>
      </c>
      <c r="E912" s="215">
        <v>6457.36</v>
      </c>
      <c r="F912" s="215"/>
      <c r="G912" s="215">
        <v>2530.09</v>
      </c>
      <c r="H912" s="216">
        <v>88889.43</v>
      </c>
      <c r="I912" s="216">
        <v>74259.7</v>
      </c>
      <c r="J912" s="216"/>
      <c r="K912" s="216">
        <v>14629.73</v>
      </c>
      <c r="L912" s="354">
        <v>9.890394939610232</v>
      </c>
      <c r="M912" s="354">
        <v>11.500009291722934</v>
      </c>
      <c r="N912" s="354" t="s">
        <v>138</v>
      </c>
      <c r="O912" s="354">
        <v>5.782296281950444</v>
      </c>
      <c r="P912" s="217"/>
      <c r="Q912" s="217"/>
      <c r="R912" s="217">
        <v>15</v>
      </c>
    </row>
    <row r="913" spans="1:18" ht="72">
      <c r="A913" s="213">
        <v>108</v>
      </c>
      <c r="B913" s="210" t="s">
        <v>1555</v>
      </c>
      <c r="C913" s="214" t="s">
        <v>1556</v>
      </c>
      <c r="D913" s="215">
        <v>221.35</v>
      </c>
      <c r="E913" s="215">
        <v>221.35</v>
      </c>
      <c r="F913" s="215"/>
      <c r="G913" s="215"/>
      <c r="H913" s="216">
        <v>2545.56</v>
      </c>
      <c r="I913" s="216">
        <v>2545.56</v>
      </c>
      <c r="J913" s="216"/>
      <c r="K913" s="216"/>
      <c r="L913" s="354">
        <v>11.500158120623446</v>
      </c>
      <c r="M913" s="354">
        <v>11.500158120623446</v>
      </c>
      <c r="N913" s="354" t="s">
        <v>138</v>
      </c>
      <c r="O913" s="354" t="s">
        <v>138</v>
      </c>
      <c r="P913" s="217"/>
      <c r="Q913" s="217"/>
      <c r="R913" s="217">
        <v>15</v>
      </c>
    </row>
    <row r="914" spans="1:18" ht="72">
      <c r="A914" s="218">
        <v>109</v>
      </c>
      <c r="B914" s="219" t="s">
        <v>1557</v>
      </c>
      <c r="C914" s="220" t="s">
        <v>1558</v>
      </c>
      <c r="D914" s="221">
        <v>314.89999999999998</v>
      </c>
      <c r="E914" s="221">
        <v>314.89999999999998</v>
      </c>
      <c r="F914" s="221"/>
      <c r="G914" s="221"/>
      <c r="H914" s="222">
        <v>3621.34</v>
      </c>
      <c r="I914" s="222">
        <v>3621.34</v>
      </c>
      <c r="J914" s="222"/>
      <c r="K914" s="222"/>
      <c r="L914" s="355">
        <v>11.499968243886949</v>
      </c>
      <c r="M914" s="355">
        <v>11.499968243886949</v>
      </c>
      <c r="N914" s="355" t="s">
        <v>138</v>
      </c>
      <c r="O914" s="355" t="s">
        <v>138</v>
      </c>
      <c r="P914" s="223"/>
      <c r="Q914" s="223"/>
      <c r="R914" s="223">
        <v>15</v>
      </c>
    </row>
    <row r="915" spans="1:18" ht="12.75">
      <c r="A915" s="360" t="s">
        <v>1559</v>
      </c>
      <c r="B915" s="361"/>
      <c r="C915" s="361"/>
      <c r="D915" s="361"/>
      <c r="E915" s="361"/>
      <c r="F915" s="361"/>
      <c r="G915" s="361"/>
      <c r="H915" s="361"/>
      <c r="I915" s="361"/>
      <c r="J915" s="361"/>
      <c r="K915" s="361"/>
      <c r="L915" s="361"/>
      <c r="M915" s="361"/>
      <c r="N915" s="361"/>
      <c r="O915" s="361"/>
      <c r="P915" s="361"/>
      <c r="Q915" s="361"/>
      <c r="R915" s="361"/>
    </row>
    <row r="916" spans="1:18" ht="72">
      <c r="A916" s="213">
        <v>110</v>
      </c>
      <c r="B916" s="210" t="s">
        <v>1560</v>
      </c>
      <c r="C916" s="214" t="s">
        <v>1561</v>
      </c>
      <c r="D916" s="215">
        <v>3976.33</v>
      </c>
      <c r="E916" s="215">
        <v>2227.42</v>
      </c>
      <c r="F916" s="215">
        <v>1.71</v>
      </c>
      <c r="G916" s="215">
        <v>1747.2</v>
      </c>
      <c r="H916" s="216">
        <v>34529.57</v>
      </c>
      <c r="I916" s="216">
        <v>25616.37</v>
      </c>
      <c r="J916" s="216">
        <v>6.91</v>
      </c>
      <c r="K916" s="216">
        <v>8906.2900000000009</v>
      </c>
      <c r="L916" s="354">
        <v>8.6837787608171357</v>
      </c>
      <c r="M916" s="354">
        <v>11.500466907902416</v>
      </c>
      <c r="N916" s="354">
        <v>4.0409356725146202</v>
      </c>
      <c r="O916" s="354">
        <v>5.0974645146520148</v>
      </c>
      <c r="P916" s="217"/>
      <c r="Q916" s="217"/>
      <c r="R916" s="217">
        <v>16</v>
      </c>
    </row>
    <row r="917" spans="1:18" ht="84">
      <c r="A917" s="213">
        <v>111</v>
      </c>
      <c r="B917" s="210" t="s">
        <v>1562</v>
      </c>
      <c r="C917" s="214" t="s">
        <v>1563</v>
      </c>
      <c r="D917" s="215">
        <v>956.23</v>
      </c>
      <c r="E917" s="215">
        <v>333.04</v>
      </c>
      <c r="F917" s="215">
        <v>0.67</v>
      </c>
      <c r="G917" s="215">
        <v>622.52</v>
      </c>
      <c r="H917" s="216">
        <v>6922.52</v>
      </c>
      <c r="I917" s="216">
        <v>3830.14</v>
      </c>
      <c r="J917" s="216">
        <v>2.7</v>
      </c>
      <c r="K917" s="216">
        <v>3089.68</v>
      </c>
      <c r="L917" s="354">
        <v>7.2393880133440707</v>
      </c>
      <c r="M917" s="354">
        <v>11.500540475618543</v>
      </c>
      <c r="N917" s="354">
        <v>4.0298507462686564</v>
      </c>
      <c r="O917" s="354">
        <v>4.9631819058022231</v>
      </c>
      <c r="P917" s="217"/>
      <c r="Q917" s="217"/>
      <c r="R917" s="217">
        <v>16</v>
      </c>
    </row>
    <row r="918" spans="1:18" ht="72">
      <c r="A918" s="213">
        <v>112</v>
      </c>
      <c r="B918" s="210" t="s">
        <v>1564</v>
      </c>
      <c r="C918" s="214" t="s">
        <v>1565</v>
      </c>
      <c r="D918" s="215">
        <v>3746.43</v>
      </c>
      <c r="E918" s="215">
        <v>1997.52</v>
      </c>
      <c r="F918" s="215">
        <v>1.71</v>
      </c>
      <c r="G918" s="215">
        <v>1747.2</v>
      </c>
      <c r="H918" s="216">
        <v>31885.61</v>
      </c>
      <c r="I918" s="216">
        <v>22972.41</v>
      </c>
      <c r="J918" s="216">
        <v>6.91</v>
      </c>
      <c r="K918" s="216">
        <v>8906.2900000000009</v>
      </c>
      <c r="L918" s="354">
        <v>8.5109317403501468</v>
      </c>
      <c r="M918" s="354">
        <v>11.500465577315872</v>
      </c>
      <c r="N918" s="354">
        <v>4.0409356725146202</v>
      </c>
      <c r="O918" s="354">
        <v>5.0974645146520148</v>
      </c>
      <c r="P918" s="217"/>
      <c r="Q918" s="217"/>
      <c r="R918" s="217">
        <v>16</v>
      </c>
    </row>
    <row r="919" spans="1:18" ht="84">
      <c r="A919" s="213">
        <v>113</v>
      </c>
      <c r="B919" s="210" t="s">
        <v>1566</v>
      </c>
      <c r="C919" s="214" t="s">
        <v>1567</v>
      </c>
      <c r="D919" s="215">
        <v>914.43</v>
      </c>
      <c r="E919" s="215">
        <v>291.24</v>
      </c>
      <c r="F919" s="215">
        <v>0.67</v>
      </c>
      <c r="G919" s="215">
        <v>622.52</v>
      </c>
      <c r="H919" s="216">
        <v>6441.8</v>
      </c>
      <c r="I919" s="216">
        <v>3349.42</v>
      </c>
      <c r="J919" s="216">
        <v>2.7</v>
      </c>
      <c r="K919" s="216">
        <v>3089.68</v>
      </c>
      <c r="L919" s="354">
        <v>7.0446070229541906</v>
      </c>
      <c r="M919" s="354">
        <v>11.500549375085839</v>
      </c>
      <c r="N919" s="354">
        <v>4.0298507462686564</v>
      </c>
      <c r="O919" s="354">
        <v>4.9631819058022231</v>
      </c>
      <c r="P919" s="217"/>
      <c r="Q919" s="217"/>
      <c r="R919" s="217">
        <v>16</v>
      </c>
    </row>
    <row r="920" spans="1:18" ht="72">
      <c r="A920" s="213">
        <v>114</v>
      </c>
      <c r="B920" s="210" t="s">
        <v>1568</v>
      </c>
      <c r="C920" s="214" t="s">
        <v>1569</v>
      </c>
      <c r="D920" s="215">
        <v>4361.2700000000004</v>
      </c>
      <c r="E920" s="215">
        <v>2614.0700000000002</v>
      </c>
      <c r="F920" s="215"/>
      <c r="G920" s="215">
        <v>1747.2</v>
      </c>
      <c r="H920" s="216">
        <v>38969.32</v>
      </c>
      <c r="I920" s="216">
        <v>30063.03</v>
      </c>
      <c r="J920" s="216"/>
      <c r="K920" s="216">
        <v>8906.2900000000009</v>
      </c>
      <c r="L920" s="354">
        <v>8.9353147133747726</v>
      </c>
      <c r="M920" s="354">
        <v>11.500468617902351</v>
      </c>
      <c r="N920" s="354" t="s">
        <v>138</v>
      </c>
      <c r="O920" s="354">
        <v>5.0974645146520148</v>
      </c>
      <c r="P920" s="217"/>
      <c r="Q920" s="217"/>
      <c r="R920" s="217">
        <v>16</v>
      </c>
    </row>
    <row r="921" spans="1:18" ht="84">
      <c r="A921" s="213">
        <v>115</v>
      </c>
      <c r="B921" s="210" t="s">
        <v>1570</v>
      </c>
      <c r="C921" s="214" t="s">
        <v>1571</v>
      </c>
      <c r="D921" s="215">
        <v>1018.26</v>
      </c>
      <c r="E921" s="215">
        <v>395.74</v>
      </c>
      <c r="F921" s="215"/>
      <c r="G921" s="215">
        <v>622.52</v>
      </c>
      <c r="H921" s="216">
        <v>7640.9</v>
      </c>
      <c r="I921" s="216">
        <v>4551.22</v>
      </c>
      <c r="J921" s="216"/>
      <c r="K921" s="216">
        <v>3089.68</v>
      </c>
      <c r="L921" s="354">
        <v>7.5038791664211493</v>
      </c>
      <c r="M921" s="354">
        <v>11.500530651437813</v>
      </c>
      <c r="N921" s="354" t="s">
        <v>138</v>
      </c>
      <c r="O921" s="354">
        <v>4.9631819058022231</v>
      </c>
      <c r="P921" s="217"/>
      <c r="Q921" s="217"/>
      <c r="R921" s="217">
        <v>16</v>
      </c>
    </row>
    <row r="922" spans="1:18" ht="84">
      <c r="A922" s="213">
        <v>116</v>
      </c>
      <c r="B922" s="210" t="s">
        <v>1572</v>
      </c>
      <c r="C922" s="214" t="s">
        <v>1573</v>
      </c>
      <c r="D922" s="215">
        <v>4131.37</v>
      </c>
      <c r="E922" s="215">
        <v>2384.17</v>
      </c>
      <c r="F922" s="215"/>
      <c r="G922" s="215">
        <v>1747.2</v>
      </c>
      <c r="H922" s="216">
        <v>36325.360000000001</v>
      </c>
      <c r="I922" s="216">
        <v>27419.07</v>
      </c>
      <c r="J922" s="216"/>
      <c r="K922" s="216">
        <v>8906.2900000000009</v>
      </c>
      <c r="L922" s="354">
        <v>8.7925700191461917</v>
      </c>
      <c r="M922" s="354">
        <v>11.500467667993473</v>
      </c>
      <c r="N922" s="354" t="s">
        <v>138</v>
      </c>
      <c r="O922" s="354">
        <v>5.0974645146520148</v>
      </c>
      <c r="P922" s="217"/>
      <c r="Q922" s="217"/>
      <c r="R922" s="217">
        <v>16</v>
      </c>
    </row>
    <row r="923" spans="1:18" ht="84">
      <c r="A923" s="213">
        <v>117</v>
      </c>
      <c r="B923" s="210" t="s">
        <v>1574</v>
      </c>
      <c r="C923" s="214" t="s">
        <v>1575</v>
      </c>
      <c r="D923" s="215">
        <v>976.46</v>
      </c>
      <c r="E923" s="215">
        <v>353.94</v>
      </c>
      <c r="F923" s="215"/>
      <c r="G923" s="215">
        <v>622.52</v>
      </c>
      <c r="H923" s="216">
        <v>7160.18</v>
      </c>
      <c r="I923" s="216">
        <v>4070.5</v>
      </c>
      <c r="J923" s="216"/>
      <c r="K923" s="216">
        <v>3089.68</v>
      </c>
      <c r="L923" s="354">
        <v>7.3327939700550973</v>
      </c>
      <c r="M923" s="354">
        <v>11.500536814149291</v>
      </c>
      <c r="N923" s="354" t="s">
        <v>138</v>
      </c>
      <c r="O923" s="354">
        <v>4.9631819058022231</v>
      </c>
      <c r="P923" s="217"/>
      <c r="Q923" s="217"/>
      <c r="R923" s="217">
        <v>16</v>
      </c>
    </row>
    <row r="924" spans="1:18" ht="72">
      <c r="A924" s="213">
        <v>118</v>
      </c>
      <c r="B924" s="210" t="s">
        <v>1576</v>
      </c>
      <c r="C924" s="214" t="s">
        <v>1577</v>
      </c>
      <c r="D924" s="215">
        <v>4277.67</v>
      </c>
      <c r="E924" s="215">
        <v>2530.4699999999998</v>
      </c>
      <c r="F924" s="215"/>
      <c r="G924" s="215">
        <v>1747.2</v>
      </c>
      <c r="H924" s="216">
        <v>38007.879999999997</v>
      </c>
      <c r="I924" s="216">
        <v>29101.59</v>
      </c>
      <c r="J924" s="216"/>
      <c r="K924" s="216">
        <v>8906.2900000000009</v>
      </c>
      <c r="L924" s="354">
        <v>8.8851828214892681</v>
      </c>
      <c r="M924" s="354">
        <v>11.5004682924516</v>
      </c>
      <c r="N924" s="354" t="s">
        <v>138</v>
      </c>
      <c r="O924" s="354">
        <v>5.0974645146520148</v>
      </c>
      <c r="P924" s="217"/>
      <c r="Q924" s="217"/>
      <c r="R924" s="217">
        <v>16</v>
      </c>
    </row>
    <row r="925" spans="1:18" ht="84">
      <c r="A925" s="213">
        <v>119</v>
      </c>
      <c r="B925" s="210" t="s">
        <v>1578</v>
      </c>
      <c r="C925" s="214" t="s">
        <v>1579</v>
      </c>
      <c r="D925" s="215">
        <v>1007.81</v>
      </c>
      <c r="E925" s="215">
        <v>385.29</v>
      </c>
      <c r="F925" s="215"/>
      <c r="G925" s="215">
        <v>622.52</v>
      </c>
      <c r="H925" s="216">
        <v>7520.72</v>
      </c>
      <c r="I925" s="216">
        <v>4431.04</v>
      </c>
      <c r="J925" s="216"/>
      <c r="K925" s="216">
        <v>3089.68</v>
      </c>
      <c r="L925" s="354">
        <v>7.462438356436234</v>
      </c>
      <c r="M925" s="354">
        <v>11.500532066754911</v>
      </c>
      <c r="N925" s="354" t="s">
        <v>138</v>
      </c>
      <c r="O925" s="354">
        <v>4.9631819058022231</v>
      </c>
      <c r="P925" s="217"/>
      <c r="Q925" s="217"/>
      <c r="R925" s="217">
        <v>16</v>
      </c>
    </row>
    <row r="926" spans="1:18" ht="72">
      <c r="A926" s="213">
        <v>120</v>
      </c>
      <c r="B926" s="210" t="s">
        <v>1580</v>
      </c>
      <c r="C926" s="214" t="s">
        <v>1581</v>
      </c>
      <c r="D926" s="215">
        <v>4047.77</v>
      </c>
      <c r="E926" s="215">
        <v>2300.5700000000002</v>
      </c>
      <c r="F926" s="215"/>
      <c r="G926" s="215">
        <v>1747.2</v>
      </c>
      <c r="H926" s="216">
        <v>35363.919999999998</v>
      </c>
      <c r="I926" s="216">
        <v>26457.63</v>
      </c>
      <c r="J926" s="216"/>
      <c r="K926" s="216">
        <v>8906.2900000000009</v>
      </c>
      <c r="L926" s="354">
        <v>8.7366426452095833</v>
      </c>
      <c r="M926" s="354">
        <v>11.500467275501288</v>
      </c>
      <c r="N926" s="354" t="s">
        <v>138</v>
      </c>
      <c r="O926" s="354">
        <v>5.0974645146520148</v>
      </c>
      <c r="P926" s="217"/>
      <c r="Q926" s="217"/>
      <c r="R926" s="217">
        <v>16</v>
      </c>
    </row>
    <row r="927" spans="1:18" ht="84">
      <c r="A927" s="218">
        <v>121</v>
      </c>
      <c r="B927" s="219" t="s">
        <v>1582</v>
      </c>
      <c r="C927" s="220" t="s">
        <v>1583</v>
      </c>
      <c r="D927" s="221">
        <v>966.01</v>
      </c>
      <c r="E927" s="221">
        <v>343.49</v>
      </c>
      <c r="F927" s="221"/>
      <c r="G927" s="221">
        <v>622.52</v>
      </c>
      <c r="H927" s="222">
        <v>7040</v>
      </c>
      <c r="I927" s="222">
        <v>3950.32</v>
      </c>
      <c r="J927" s="222"/>
      <c r="K927" s="222">
        <v>3089.68</v>
      </c>
      <c r="L927" s="355">
        <v>7.287709236964421</v>
      </c>
      <c r="M927" s="355">
        <v>11.500538589187459</v>
      </c>
      <c r="N927" s="355" t="s">
        <v>138</v>
      </c>
      <c r="O927" s="355">
        <v>4.9631819058022231</v>
      </c>
      <c r="P927" s="223"/>
      <c r="Q927" s="223"/>
      <c r="R927" s="223">
        <v>16</v>
      </c>
    </row>
    <row r="928" spans="1:18" ht="12.75">
      <c r="A928" s="360" t="s">
        <v>1584</v>
      </c>
      <c r="B928" s="361"/>
      <c r="C928" s="361"/>
      <c r="D928" s="361"/>
      <c r="E928" s="361"/>
      <c r="F928" s="361"/>
      <c r="G928" s="361"/>
      <c r="H928" s="361"/>
      <c r="I928" s="361"/>
      <c r="J928" s="361"/>
      <c r="K928" s="361"/>
      <c r="L928" s="361"/>
      <c r="M928" s="361"/>
      <c r="N928" s="361"/>
      <c r="O928" s="361"/>
      <c r="P928" s="361"/>
      <c r="Q928" s="361"/>
      <c r="R928" s="361"/>
    </row>
    <row r="929" spans="1:18" ht="84">
      <c r="A929" s="213">
        <v>122</v>
      </c>
      <c r="B929" s="210" t="s">
        <v>1585</v>
      </c>
      <c r="C929" s="214" t="s">
        <v>1586</v>
      </c>
      <c r="D929" s="215">
        <v>4049.23</v>
      </c>
      <c r="E929" s="215">
        <v>2783.44</v>
      </c>
      <c r="F929" s="215">
        <v>1.33</v>
      </c>
      <c r="G929" s="215">
        <v>1264.46</v>
      </c>
      <c r="H929" s="216">
        <v>39123.35</v>
      </c>
      <c r="I929" s="216">
        <v>32009.51</v>
      </c>
      <c r="J929" s="216">
        <v>5.4</v>
      </c>
      <c r="K929" s="216">
        <v>7108.44</v>
      </c>
      <c r="L929" s="354">
        <v>9.6619233780249569</v>
      </c>
      <c r="M929" s="354">
        <v>11.49998203661656</v>
      </c>
      <c r="N929" s="354">
        <v>4.0601503759398501</v>
      </c>
      <c r="O929" s="354">
        <v>5.6217199436913781</v>
      </c>
      <c r="P929" s="217"/>
      <c r="Q929" s="217"/>
      <c r="R929" s="217">
        <v>17</v>
      </c>
    </row>
    <row r="930" spans="1:18" ht="84">
      <c r="A930" s="213">
        <v>123</v>
      </c>
      <c r="B930" s="210" t="s">
        <v>1587</v>
      </c>
      <c r="C930" s="214" t="s">
        <v>1588</v>
      </c>
      <c r="D930" s="215">
        <v>1019.5</v>
      </c>
      <c r="E930" s="215">
        <v>387.17</v>
      </c>
      <c r="F930" s="215">
        <v>0.67</v>
      </c>
      <c r="G930" s="215">
        <v>631.66</v>
      </c>
      <c r="H930" s="216">
        <v>8005.45</v>
      </c>
      <c r="I930" s="216">
        <v>4452.43</v>
      </c>
      <c r="J930" s="216">
        <v>2.7</v>
      </c>
      <c r="K930" s="216">
        <v>3550.32</v>
      </c>
      <c r="L930" s="354">
        <v>7.8523295733202545</v>
      </c>
      <c r="M930" s="354">
        <v>11.49993542888137</v>
      </c>
      <c r="N930" s="354">
        <v>4.0298507462686564</v>
      </c>
      <c r="O930" s="354">
        <v>5.6206186872684674</v>
      </c>
      <c r="P930" s="217"/>
      <c r="Q930" s="217"/>
      <c r="R930" s="217">
        <v>17</v>
      </c>
    </row>
    <row r="931" spans="1:18" ht="84">
      <c r="A931" s="213">
        <v>124</v>
      </c>
      <c r="B931" s="210" t="s">
        <v>1589</v>
      </c>
      <c r="C931" s="214" t="s">
        <v>1590</v>
      </c>
      <c r="D931" s="215">
        <v>7235.54</v>
      </c>
      <c r="E931" s="215">
        <v>4705.08</v>
      </c>
      <c r="F931" s="215">
        <v>2.67</v>
      </c>
      <c r="G931" s="215">
        <v>2527.79</v>
      </c>
      <c r="H931" s="216">
        <v>68328.350000000006</v>
      </c>
      <c r="I931" s="216">
        <v>54108.480000000003</v>
      </c>
      <c r="J931" s="216">
        <v>10.8</v>
      </c>
      <c r="K931" s="216">
        <v>14209.07</v>
      </c>
      <c r="L931" s="354">
        <v>9.4434347678265897</v>
      </c>
      <c r="M931" s="354">
        <v>11.500012752174246</v>
      </c>
      <c r="N931" s="354">
        <v>4.0449438202247192</v>
      </c>
      <c r="O931" s="354">
        <v>5.6211433702957923</v>
      </c>
      <c r="P931" s="217"/>
      <c r="Q931" s="217"/>
      <c r="R931" s="217">
        <v>17</v>
      </c>
    </row>
    <row r="932" spans="1:18" ht="84">
      <c r="A932" s="213">
        <v>125</v>
      </c>
      <c r="B932" s="210" t="s">
        <v>1591</v>
      </c>
      <c r="C932" s="214" t="s">
        <v>1592</v>
      </c>
      <c r="D932" s="215">
        <v>1184.43</v>
      </c>
      <c r="E932" s="215">
        <v>552.1</v>
      </c>
      <c r="F932" s="215">
        <v>0.67</v>
      </c>
      <c r="G932" s="215">
        <v>631.66</v>
      </c>
      <c r="H932" s="216">
        <v>9902.1200000000008</v>
      </c>
      <c r="I932" s="216">
        <v>6349.1</v>
      </c>
      <c r="J932" s="216">
        <v>2.7</v>
      </c>
      <c r="K932" s="216">
        <v>3550.32</v>
      </c>
      <c r="L932" s="354">
        <v>8.3602407909289695</v>
      </c>
      <c r="M932" s="354">
        <v>11.499909436696251</v>
      </c>
      <c r="N932" s="354">
        <v>4.0298507462686564</v>
      </c>
      <c r="O932" s="354">
        <v>5.6206186872684674</v>
      </c>
      <c r="P932" s="217"/>
      <c r="Q932" s="217"/>
      <c r="R932" s="217">
        <v>17</v>
      </c>
    </row>
    <row r="933" spans="1:18" ht="84">
      <c r="A933" s="213">
        <v>126</v>
      </c>
      <c r="B933" s="210" t="s">
        <v>1593</v>
      </c>
      <c r="C933" s="214" t="s">
        <v>1594</v>
      </c>
      <c r="D933" s="215">
        <v>7079.11</v>
      </c>
      <c r="E933" s="215">
        <v>4548.7299999999996</v>
      </c>
      <c r="F933" s="215">
        <v>2.59</v>
      </c>
      <c r="G933" s="215">
        <v>2527.79</v>
      </c>
      <c r="H933" s="216">
        <v>66529.929999999993</v>
      </c>
      <c r="I933" s="216">
        <v>52310.38</v>
      </c>
      <c r="J933" s="216">
        <v>10.48</v>
      </c>
      <c r="K933" s="216">
        <v>14209.07</v>
      </c>
      <c r="L933" s="354">
        <v>9.3980641634329736</v>
      </c>
      <c r="M933" s="354">
        <v>11.499996702376269</v>
      </c>
      <c r="N933" s="354">
        <v>4.0463320463320471</v>
      </c>
      <c r="O933" s="354">
        <v>5.6211433702957923</v>
      </c>
      <c r="P933" s="217"/>
      <c r="Q933" s="217"/>
      <c r="R933" s="217">
        <v>17</v>
      </c>
    </row>
    <row r="934" spans="1:18" ht="84">
      <c r="A934" s="213">
        <v>127</v>
      </c>
      <c r="B934" s="210" t="s">
        <v>1595</v>
      </c>
      <c r="C934" s="214" t="s">
        <v>1596</v>
      </c>
      <c r="D934" s="215">
        <v>159.29</v>
      </c>
      <c r="E934" s="215">
        <v>159.29</v>
      </c>
      <c r="F934" s="215"/>
      <c r="G934" s="215"/>
      <c r="H934" s="216">
        <v>1831.78</v>
      </c>
      <c r="I934" s="216">
        <v>1831.78</v>
      </c>
      <c r="J934" s="216"/>
      <c r="K934" s="216"/>
      <c r="L934" s="354">
        <v>11.499654717810284</v>
      </c>
      <c r="M934" s="354">
        <v>11.499654717810284</v>
      </c>
      <c r="N934" s="354" t="s">
        <v>138</v>
      </c>
      <c r="O934" s="354" t="s">
        <v>138</v>
      </c>
      <c r="P934" s="217"/>
      <c r="Q934" s="217"/>
      <c r="R934" s="217">
        <v>17</v>
      </c>
    </row>
    <row r="935" spans="1:18" ht="72">
      <c r="A935" s="213">
        <v>128</v>
      </c>
      <c r="B935" s="210" t="s">
        <v>1597</v>
      </c>
      <c r="C935" s="214" t="s">
        <v>1598</v>
      </c>
      <c r="D935" s="215">
        <v>7040.52</v>
      </c>
      <c r="E935" s="215">
        <v>5140.84</v>
      </c>
      <c r="F935" s="215">
        <v>2.02</v>
      </c>
      <c r="G935" s="215">
        <v>1897.66</v>
      </c>
      <c r="H935" s="216">
        <v>70067.02</v>
      </c>
      <c r="I935" s="216">
        <v>59119.65</v>
      </c>
      <c r="J935" s="216">
        <v>8.18</v>
      </c>
      <c r="K935" s="216">
        <v>10939.19</v>
      </c>
      <c r="L935" s="354">
        <v>9.9519666161022204</v>
      </c>
      <c r="M935" s="354">
        <v>11.499998054792602</v>
      </c>
      <c r="N935" s="354">
        <v>4.0495049504950495</v>
      </c>
      <c r="O935" s="354">
        <v>5.7645679415701441</v>
      </c>
      <c r="P935" s="217"/>
      <c r="Q935" s="217"/>
      <c r="R935" s="217">
        <v>17</v>
      </c>
    </row>
    <row r="936" spans="1:18" ht="72">
      <c r="A936" s="213">
        <v>129</v>
      </c>
      <c r="B936" s="210" t="s">
        <v>1599</v>
      </c>
      <c r="C936" s="214" t="s">
        <v>1600</v>
      </c>
      <c r="D936" s="215">
        <v>8164.65</v>
      </c>
      <c r="E936" s="215">
        <v>5637.63</v>
      </c>
      <c r="F936" s="215">
        <v>2.67</v>
      </c>
      <c r="G936" s="215">
        <v>2524.35</v>
      </c>
      <c r="H936" s="216">
        <v>79440.960000000006</v>
      </c>
      <c r="I936" s="216">
        <v>64832.71</v>
      </c>
      <c r="J936" s="216">
        <v>10.8</v>
      </c>
      <c r="K936" s="216">
        <v>14597.45</v>
      </c>
      <c r="L936" s="354">
        <v>9.7298671712810734</v>
      </c>
      <c r="M936" s="354">
        <v>11.499993791717442</v>
      </c>
      <c r="N936" s="354">
        <v>4.0449438202247192</v>
      </c>
      <c r="O936" s="354">
        <v>5.7826569215837749</v>
      </c>
      <c r="P936" s="217"/>
      <c r="Q936" s="217"/>
      <c r="R936" s="217">
        <v>17</v>
      </c>
    </row>
    <row r="937" spans="1:18" ht="84">
      <c r="A937" s="213">
        <v>130</v>
      </c>
      <c r="B937" s="210" t="s">
        <v>1601</v>
      </c>
      <c r="C937" s="214" t="s">
        <v>1602</v>
      </c>
      <c r="D937" s="215">
        <v>9315.43</v>
      </c>
      <c r="E937" s="215">
        <v>6788.41</v>
      </c>
      <c r="F937" s="215">
        <v>2.67</v>
      </c>
      <c r="G937" s="215">
        <v>2524.35</v>
      </c>
      <c r="H937" s="216">
        <v>92677.88</v>
      </c>
      <c r="I937" s="216">
        <v>78069.63</v>
      </c>
      <c r="J937" s="216">
        <v>10.8</v>
      </c>
      <c r="K937" s="216">
        <v>14597.45</v>
      </c>
      <c r="L937" s="354">
        <v>9.9488568965683815</v>
      </c>
      <c r="M937" s="354">
        <v>11.500429408359249</v>
      </c>
      <c r="N937" s="354">
        <v>4.0449438202247192</v>
      </c>
      <c r="O937" s="354">
        <v>5.7826569215837749</v>
      </c>
      <c r="P937" s="217"/>
      <c r="Q937" s="217"/>
      <c r="R937" s="217">
        <v>17</v>
      </c>
    </row>
    <row r="938" spans="1:18" ht="84">
      <c r="A938" s="213">
        <v>131</v>
      </c>
      <c r="B938" s="210" t="s">
        <v>1603</v>
      </c>
      <c r="C938" s="214" t="s">
        <v>1604</v>
      </c>
      <c r="D938" s="215">
        <v>213.56</v>
      </c>
      <c r="E938" s="215">
        <v>213.56</v>
      </c>
      <c r="F938" s="215"/>
      <c r="G938" s="215"/>
      <c r="H938" s="216">
        <v>2455.94</v>
      </c>
      <c r="I938" s="216">
        <v>2455.94</v>
      </c>
      <c r="J938" s="216"/>
      <c r="K938" s="216"/>
      <c r="L938" s="354">
        <v>11.5</v>
      </c>
      <c r="M938" s="354">
        <v>11.5</v>
      </c>
      <c r="N938" s="354" t="s">
        <v>138</v>
      </c>
      <c r="O938" s="354" t="s">
        <v>138</v>
      </c>
      <c r="P938" s="217"/>
      <c r="Q938" s="217"/>
      <c r="R938" s="217">
        <v>17</v>
      </c>
    </row>
    <row r="939" spans="1:18" ht="72">
      <c r="A939" s="213">
        <v>132</v>
      </c>
      <c r="B939" s="210" t="s">
        <v>1605</v>
      </c>
      <c r="C939" s="214" t="s">
        <v>1606</v>
      </c>
      <c r="D939" s="215">
        <v>5215.78</v>
      </c>
      <c r="E939" s="215">
        <v>3434.61</v>
      </c>
      <c r="F939" s="215">
        <v>1.71</v>
      </c>
      <c r="G939" s="215">
        <v>1779.46</v>
      </c>
      <c r="H939" s="216">
        <v>48611.56</v>
      </c>
      <c r="I939" s="216">
        <v>39497.980000000003</v>
      </c>
      <c r="J939" s="216">
        <v>6.91</v>
      </c>
      <c r="K939" s="216">
        <v>9106.67</v>
      </c>
      <c r="L939" s="354">
        <v>9.3200940223705757</v>
      </c>
      <c r="M939" s="354">
        <v>11.499989809614483</v>
      </c>
      <c r="N939" s="354">
        <v>4.0409356725146202</v>
      </c>
      <c r="O939" s="354">
        <v>5.1176592898969346</v>
      </c>
      <c r="P939" s="217"/>
      <c r="Q939" s="217"/>
      <c r="R939" s="217">
        <v>17</v>
      </c>
    </row>
    <row r="940" spans="1:18" ht="72">
      <c r="A940" s="213">
        <v>133</v>
      </c>
      <c r="B940" s="210" t="s">
        <v>1607</v>
      </c>
      <c r="C940" s="214" t="s">
        <v>1608</v>
      </c>
      <c r="D940" s="215">
        <v>1154.5</v>
      </c>
      <c r="E940" s="215">
        <v>531.30999999999995</v>
      </c>
      <c r="F940" s="215">
        <v>0.67</v>
      </c>
      <c r="G940" s="215">
        <v>622.52</v>
      </c>
      <c r="H940" s="216">
        <v>9202.5</v>
      </c>
      <c r="I940" s="216">
        <v>6110.12</v>
      </c>
      <c r="J940" s="216">
        <v>2.7</v>
      </c>
      <c r="K940" s="216">
        <v>3089.68</v>
      </c>
      <c r="L940" s="354">
        <v>7.9709831095712431</v>
      </c>
      <c r="M940" s="354">
        <v>11.500103517720353</v>
      </c>
      <c r="N940" s="354">
        <v>4.0298507462686564</v>
      </c>
      <c r="O940" s="354">
        <v>4.9631819058022231</v>
      </c>
      <c r="P940" s="217"/>
      <c r="Q940" s="217"/>
      <c r="R940" s="217">
        <v>17</v>
      </c>
    </row>
    <row r="941" spans="1:18" ht="72">
      <c r="A941" s="213">
        <v>134</v>
      </c>
      <c r="B941" s="210" t="s">
        <v>1609</v>
      </c>
      <c r="C941" s="214" t="s">
        <v>1610</v>
      </c>
      <c r="D941" s="215">
        <v>7997.9</v>
      </c>
      <c r="E941" s="215">
        <v>5131.18</v>
      </c>
      <c r="F941" s="215">
        <v>3.41</v>
      </c>
      <c r="G941" s="215">
        <v>2863.31</v>
      </c>
      <c r="H941" s="216">
        <v>73760.27</v>
      </c>
      <c r="I941" s="216">
        <v>59010.79</v>
      </c>
      <c r="J941" s="216">
        <v>13.82</v>
      </c>
      <c r="K941" s="216">
        <v>14735.66</v>
      </c>
      <c r="L941" s="354">
        <v>9.2224546443441415</v>
      </c>
      <c r="M941" s="354">
        <v>11.500432649020302</v>
      </c>
      <c r="N941" s="354">
        <v>4.0527859237536656</v>
      </c>
      <c r="O941" s="354">
        <v>5.1463725548403767</v>
      </c>
      <c r="P941" s="217"/>
      <c r="Q941" s="217"/>
      <c r="R941" s="217">
        <v>17</v>
      </c>
    </row>
    <row r="942" spans="1:18" ht="72">
      <c r="A942" s="218">
        <v>135</v>
      </c>
      <c r="B942" s="219" t="s">
        <v>1611</v>
      </c>
      <c r="C942" s="220" t="s">
        <v>1612</v>
      </c>
      <c r="D942" s="221">
        <v>1207.1600000000001</v>
      </c>
      <c r="E942" s="221">
        <v>583.97</v>
      </c>
      <c r="F942" s="221">
        <v>0.67</v>
      </c>
      <c r="G942" s="221">
        <v>622.52</v>
      </c>
      <c r="H942" s="222">
        <v>9808.25</v>
      </c>
      <c r="I942" s="222">
        <v>6715.87</v>
      </c>
      <c r="J942" s="222">
        <v>2.7</v>
      </c>
      <c r="K942" s="222">
        <v>3089.68</v>
      </c>
      <c r="L942" s="355">
        <v>8.1250621292952054</v>
      </c>
      <c r="M942" s="355">
        <v>11.500368169597753</v>
      </c>
      <c r="N942" s="355">
        <v>4.0298507462686564</v>
      </c>
      <c r="O942" s="355">
        <v>4.9631819058022231</v>
      </c>
      <c r="P942" s="223"/>
      <c r="Q942" s="223"/>
      <c r="R942" s="223">
        <v>17</v>
      </c>
    </row>
    <row r="943" spans="1:18" ht="12.75">
      <c r="A943" s="360" t="s">
        <v>1613</v>
      </c>
      <c r="B943" s="361"/>
      <c r="C943" s="361"/>
      <c r="D943" s="361"/>
      <c r="E943" s="361"/>
      <c r="F943" s="361"/>
      <c r="G943" s="361"/>
      <c r="H943" s="361"/>
      <c r="I943" s="361"/>
      <c r="J943" s="361"/>
      <c r="K943" s="361"/>
      <c r="L943" s="361"/>
      <c r="M943" s="361"/>
      <c r="N943" s="361"/>
      <c r="O943" s="361"/>
      <c r="P943" s="361"/>
      <c r="Q943" s="361"/>
      <c r="R943" s="361"/>
    </row>
    <row r="944" spans="1:18" ht="84">
      <c r="A944" s="213">
        <v>136</v>
      </c>
      <c r="B944" s="210" t="s">
        <v>1614</v>
      </c>
      <c r="C944" s="214" t="s">
        <v>1615</v>
      </c>
      <c r="D944" s="215">
        <v>4457.1499999999996</v>
      </c>
      <c r="E944" s="215">
        <v>3192.69</v>
      </c>
      <c r="F944" s="215"/>
      <c r="G944" s="215">
        <v>1264.46</v>
      </c>
      <c r="H944" s="216">
        <v>43824.41</v>
      </c>
      <c r="I944" s="216">
        <v>36715.97</v>
      </c>
      <c r="J944" s="216"/>
      <c r="K944" s="216">
        <v>7108.44</v>
      </c>
      <c r="L944" s="354">
        <v>9.8323839224616645</v>
      </c>
      <c r="M944" s="354">
        <v>11.500010962542559</v>
      </c>
      <c r="N944" s="354" t="s">
        <v>138</v>
      </c>
      <c r="O944" s="354">
        <v>5.6217199436913781</v>
      </c>
      <c r="P944" s="217"/>
      <c r="Q944" s="217"/>
      <c r="R944" s="217">
        <v>18</v>
      </c>
    </row>
    <row r="945" spans="1:18" ht="84">
      <c r="A945" s="213">
        <v>137</v>
      </c>
      <c r="B945" s="210" t="s">
        <v>1616</v>
      </c>
      <c r="C945" s="214" t="s">
        <v>1617</v>
      </c>
      <c r="D945" s="215">
        <v>1103.19</v>
      </c>
      <c r="E945" s="215">
        <v>471.53</v>
      </c>
      <c r="F945" s="215"/>
      <c r="G945" s="215">
        <v>631.66</v>
      </c>
      <c r="H945" s="216">
        <v>8972.89</v>
      </c>
      <c r="I945" s="216">
        <v>5422.57</v>
      </c>
      <c r="J945" s="216"/>
      <c r="K945" s="216">
        <v>3550.32</v>
      </c>
      <c r="L945" s="354">
        <v>8.1335853298162597</v>
      </c>
      <c r="M945" s="354">
        <v>11.499946981104065</v>
      </c>
      <c r="N945" s="354" t="s">
        <v>138</v>
      </c>
      <c r="O945" s="354">
        <v>5.6206186872684674</v>
      </c>
      <c r="P945" s="217"/>
      <c r="Q945" s="217"/>
      <c r="R945" s="217">
        <v>18</v>
      </c>
    </row>
    <row r="946" spans="1:18" ht="84">
      <c r="A946" s="213">
        <v>138</v>
      </c>
      <c r="B946" s="210" t="s">
        <v>1618</v>
      </c>
      <c r="C946" s="214" t="s">
        <v>1619</v>
      </c>
      <c r="D946" s="215">
        <v>7722.95</v>
      </c>
      <c r="E946" s="215">
        <v>5195.16</v>
      </c>
      <c r="F946" s="215"/>
      <c r="G946" s="215">
        <v>2527.79</v>
      </c>
      <c r="H946" s="216">
        <v>73953.350000000006</v>
      </c>
      <c r="I946" s="216">
        <v>59744.28</v>
      </c>
      <c r="J946" s="216"/>
      <c r="K946" s="216">
        <v>14209.07</v>
      </c>
      <c r="L946" s="354">
        <v>9.5757903391838628</v>
      </c>
      <c r="M946" s="354">
        <v>11.499988450788811</v>
      </c>
      <c r="N946" s="354" t="s">
        <v>138</v>
      </c>
      <c r="O946" s="354">
        <v>5.6211433702957923</v>
      </c>
      <c r="P946" s="217"/>
      <c r="Q946" s="217"/>
      <c r="R946" s="217">
        <v>18</v>
      </c>
    </row>
    <row r="947" spans="1:18" ht="84">
      <c r="A947" s="213">
        <v>139</v>
      </c>
      <c r="B947" s="210" t="s">
        <v>1620</v>
      </c>
      <c r="C947" s="214" t="s">
        <v>1621</v>
      </c>
      <c r="D947" s="215">
        <v>1237.72</v>
      </c>
      <c r="E947" s="215">
        <v>606.05999999999995</v>
      </c>
      <c r="F947" s="215"/>
      <c r="G947" s="215">
        <v>631.66</v>
      </c>
      <c r="H947" s="216">
        <v>10519.96</v>
      </c>
      <c r="I947" s="216">
        <v>6969.64</v>
      </c>
      <c r="J947" s="216"/>
      <c r="K947" s="216">
        <v>3550.32</v>
      </c>
      <c r="L947" s="354">
        <v>8.4994667614646282</v>
      </c>
      <c r="M947" s="354">
        <v>11.499917499917501</v>
      </c>
      <c r="N947" s="354" t="s">
        <v>138</v>
      </c>
      <c r="O947" s="354">
        <v>5.6206186872684674</v>
      </c>
      <c r="P947" s="217"/>
      <c r="Q947" s="217"/>
      <c r="R947" s="217">
        <v>18</v>
      </c>
    </row>
    <row r="948" spans="1:18" ht="84">
      <c r="A948" s="213">
        <v>140</v>
      </c>
      <c r="B948" s="210" t="s">
        <v>1622</v>
      </c>
      <c r="C948" s="214" t="s">
        <v>1623</v>
      </c>
      <c r="D948" s="215">
        <v>7660.09</v>
      </c>
      <c r="E948" s="215">
        <v>5132.3</v>
      </c>
      <c r="F948" s="215"/>
      <c r="G948" s="215">
        <v>2527.79</v>
      </c>
      <c r="H948" s="216">
        <v>73230.52</v>
      </c>
      <c r="I948" s="216">
        <v>59021.45</v>
      </c>
      <c r="J948" s="216"/>
      <c r="K948" s="216">
        <v>14209.07</v>
      </c>
      <c r="L948" s="354">
        <v>9.5600077805874353</v>
      </c>
      <c r="M948" s="354">
        <v>11.499999999999998</v>
      </c>
      <c r="N948" s="354" t="s">
        <v>138</v>
      </c>
      <c r="O948" s="354">
        <v>5.6211433702957923</v>
      </c>
      <c r="P948" s="217"/>
      <c r="Q948" s="217"/>
      <c r="R948" s="217">
        <v>18</v>
      </c>
    </row>
    <row r="949" spans="1:18" ht="84">
      <c r="A949" s="213">
        <v>141</v>
      </c>
      <c r="B949" s="210" t="s">
        <v>1624</v>
      </c>
      <c r="C949" s="214" t="s">
        <v>1625</v>
      </c>
      <c r="D949" s="215">
        <v>164.28</v>
      </c>
      <c r="E949" s="215">
        <v>164.28</v>
      </c>
      <c r="F949" s="215"/>
      <c r="G949" s="215"/>
      <c r="H949" s="216">
        <v>1889.22</v>
      </c>
      <c r="I949" s="216">
        <v>1889.22</v>
      </c>
      <c r="J949" s="216"/>
      <c r="K949" s="216"/>
      <c r="L949" s="354">
        <v>11.5</v>
      </c>
      <c r="M949" s="354">
        <v>11.5</v>
      </c>
      <c r="N949" s="354" t="s">
        <v>138</v>
      </c>
      <c r="O949" s="354" t="s">
        <v>138</v>
      </c>
      <c r="P949" s="217"/>
      <c r="Q949" s="217"/>
      <c r="R949" s="217">
        <v>18</v>
      </c>
    </row>
    <row r="950" spans="1:18" ht="72">
      <c r="A950" s="213">
        <v>142</v>
      </c>
      <c r="B950" s="210" t="s">
        <v>1626</v>
      </c>
      <c r="C950" s="214" t="s">
        <v>1627</v>
      </c>
      <c r="D950" s="215">
        <v>7811.81</v>
      </c>
      <c r="E950" s="215">
        <v>5914.15</v>
      </c>
      <c r="F950" s="215"/>
      <c r="G950" s="215">
        <v>1897.66</v>
      </c>
      <c r="H950" s="216">
        <v>78951.92</v>
      </c>
      <c r="I950" s="216">
        <v>68012.73</v>
      </c>
      <c r="J950" s="216"/>
      <c r="K950" s="216">
        <v>10939.19</v>
      </c>
      <c r="L950" s="354">
        <v>10.106738387134351</v>
      </c>
      <c r="M950" s="354">
        <v>11.500000845430028</v>
      </c>
      <c r="N950" s="354" t="s">
        <v>138</v>
      </c>
      <c r="O950" s="354">
        <v>5.7645679415701441</v>
      </c>
      <c r="P950" s="217"/>
      <c r="Q950" s="217"/>
      <c r="R950" s="217">
        <v>18</v>
      </c>
    </row>
    <row r="951" spans="1:18" ht="72">
      <c r="A951" s="213">
        <v>143</v>
      </c>
      <c r="B951" s="210" t="s">
        <v>1628</v>
      </c>
      <c r="C951" s="214" t="s">
        <v>1629</v>
      </c>
      <c r="D951" s="215">
        <v>9051.24</v>
      </c>
      <c r="E951" s="215">
        <v>6526.89</v>
      </c>
      <c r="F951" s="215"/>
      <c r="G951" s="215">
        <v>2524.35</v>
      </c>
      <c r="H951" s="216">
        <v>89656.66</v>
      </c>
      <c r="I951" s="216">
        <v>75059.210000000006</v>
      </c>
      <c r="J951" s="216"/>
      <c r="K951" s="216">
        <v>14597.45</v>
      </c>
      <c r="L951" s="354">
        <v>9.9054560480111018</v>
      </c>
      <c r="M951" s="354">
        <v>11.499996169691844</v>
      </c>
      <c r="N951" s="354" t="s">
        <v>138</v>
      </c>
      <c r="O951" s="354">
        <v>5.7826569215837749</v>
      </c>
      <c r="P951" s="217"/>
      <c r="Q951" s="217"/>
      <c r="R951" s="217">
        <v>18</v>
      </c>
    </row>
    <row r="952" spans="1:18" ht="84">
      <c r="A952" s="213">
        <v>144</v>
      </c>
      <c r="B952" s="210" t="s">
        <v>1630</v>
      </c>
      <c r="C952" s="214" t="s">
        <v>1631</v>
      </c>
      <c r="D952" s="215">
        <v>10012.61</v>
      </c>
      <c r="E952" s="215">
        <v>7488.26</v>
      </c>
      <c r="F952" s="215"/>
      <c r="G952" s="215">
        <v>2524.35</v>
      </c>
      <c r="H952" s="216">
        <v>100715.73</v>
      </c>
      <c r="I952" s="216">
        <v>86118.28</v>
      </c>
      <c r="J952" s="216"/>
      <c r="K952" s="216">
        <v>14597.45</v>
      </c>
      <c r="L952" s="354">
        <v>10.058888741297222</v>
      </c>
      <c r="M952" s="354">
        <v>11.500439354402758</v>
      </c>
      <c r="N952" s="354" t="s">
        <v>138</v>
      </c>
      <c r="O952" s="354">
        <v>5.7826569215837749</v>
      </c>
      <c r="P952" s="217"/>
      <c r="Q952" s="217"/>
      <c r="R952" s="217">
        <v>18</v>
      </c>
    </row>
    <row r="953" spans="1:18" ht="84">
      <c r="A953" s="213">
        <v>145</v>
      </c>
      <c r="B953" s="210" t="s">
        <v>1632</v>
      </c>
      <c r="C953" s="214" t="s">
        <v>1633</v>
      </c>
      <c r="D953" s="215">
        <v>220.3</v>
      </c>
      <c r="E953" s="215">
        <v>220.3</v>
      </c>
      <c r="F953" s="215"/>
      <c r="G953" s="215"/>
      <c r="H953" s="216">
        <v>2533.5</v>
      </c>
      <c r="I953" s="216">
        <v>2533.5</v>
      </c>
      <c r="J953" s="216"/>
      <c r="K953" s="216"/>
      <c r="L953" s="354">
        <v>11.500226963231956</v>
      </c>
      <c r="M953" s="354">
        <v>11.500226963231956</v>
      </c>
      <c r="N953" s="354" t="s">
        <v>138</v>
      </c>
      <c r="O953" s="354" t="s">
        <v>138</v>
      </c>
      <c r="P953" s="217"/>
      <c r="Q953" s="217"/>
      <c r="R953" s="217">
        <v>18</v>
      </c>
    </row>
    <row r="954" spans="1:18" ht="72">
      <c r="A954" s="213">
        <v>146</v>
      </c>
      <c r="B954" s="210" t="s">
        <v>1634</v>
      </c>
      <c r="C954" s="214" t="s">
        <v>1635</v>
      </c>
      <c r="D954" s="215">
        <v>5741</v>
      </c>
      <c r="E954" s="215">
        <v>3961.54</v>
      </c>
      <c r="F954" s="215"/>
      <c r="G954" s="215">
        <v>1779.46</v>
      </c>
      <c r="H954" s="216">
        <v>54664.36</v>
      </c>
      <c r="I954" s="216">
        <v>45557.69</v>
      </c>
      <c r="J954" s="216"/>
      <c r="K954" s="216">
        <v>9106.67</v>
      </c>
      <c r="L954" s="354">
        <v>9.5217488242466466</v>
      </c>
      <c r="M954" s="354">
        <v>11.499994951458271</v>
      </c>
      <c r="N954" s="354" t="s">
        <v>138</v>
      </c>
      <c r="O954" s="354">
        <v>5.1176592898969346</v>
      </c>
      <c r="P954" s="217"/>
      <c r="Q954" s="217"/>
      <c r="R954" s="217">
        <v>18</v>
      </c>
    </row>
    <row r="955" spans="1:18" ht="72">
      <c r="A955" s="213">
        <v>147</v>
      </c>
      <c r="B955" s="210" t="s">
        <v>1636</v>
      </c>
      <c r="C955" s="214" t="s">
        <v>1637</v>
      </c>
      <c r="D955" s="215">
        <v>1236.1099999999999</v>
      </c>
      <c r="E955" s="215">
        <v>613.59</v>
      </c>
      <c r="F955" s="215"/>
      <c r="G955" s="215">
        <v>622.52</v>
      </c>
      <c r="H955" s="216">
        <v>10145.98</v>
      </c>
      <c r="I955" s="216">
        <v>7056.3</v>
      </c>
      <c r="J955" s="216"/>
      <c r="K955" s="216">
        <v>3089.68</v>
      </c>
      <c r="L955" s="354">
        <v>8.2079911981943354</v>
      </c>
      <c r="M955" s="354">
        <v>11.500024446291498</v>
      </c>
      <c r="N955" s="354" t="s">
        <v>138</v>
      </c>
      <c r="O955" s="354">
        <v>4.9631819058022231</v>
      </c>
      <c r="P955" s="217"/>
      <c r="Q955" s="217"/>
      <c r="R955" s="217">
        <v>18</v>
      </c>
    </row>
    <row r="956" spans="1:18" ht="72">
      <c r="A956" s="213">
        <v>148</v>
      </c>
      <c r="B956" s="210" t="s">
        <v>1638</v>
      </c>
      <c r="C956" s="214" t="s">
        <v>1639</v>
      </c>
      <c r="D956" s="215">
        <v>8513.57</v>
      </c>
      <c r="E956" s="215">
        <v>5650.26</v>
      </c>
      <c r="F956" s="215"/>
      <c r="G956" s="215">
        <v>2863.31</v>
      </c>
      <c r="H956" s="216">
        <v>79716.12</v>
      </c>
      <c r="I956" s="216">
        <v>64980.46</v>
      </c>
      <c r="J956" s="216"/>
      <c r="K956" s="216">
        <v>14735.66</v>
      </c>
      <c r="L956" s="354">
        <v>9.3634186363652372</v>
      </c>
      <c r="M956" s="354">
        <v>11.500437148025046</v>
      </c>
      <c r="N956" s="354" t="s">
        <v>138</v>
      </c>
      <c r="O956" s="354">
        <v>5.1463725548403767</v>
      </c>
      <c r="P956" s="217"/>
      <c r="Q956" s="217"/>
      <c r="R956" s="217">
        <v>18</v>
      </c>
    </row>
    <row r="957" spans="1:18" ht="72">
      <c r="A957" s="218">
        <v>149</v>
      </c>
      <c r="B957" s="219" t="s">
        <v>1640</v>
      </c>
      <c r="C957" s="220" t="s">
        <v>1641</v>
      </c>
      <c r="D957" s="221">
        <v>1332.41</v>
      </c>
      <c r="E957" s="221">
        <v>709.89</v>
      </c>
      <c r="F957" s="221"/>
      <c r="G957" s="221">
        <v>622.52</v>
      </c>
      <c r="H957" s="222">
        <v>11253.67</v>
      </c>
      <c r="I957" s="222">
        <v>8163.99</v>
      </c>
      <c r="J957" s="222"/>
      <c r="K957" s="222">
        <v>3089.68</v>
      </c>
      <c r="L957" s="355">
        <v>8.4461014252369768</v>
      </c>
      <c r="M957" s="355">
        <v>11.500359210581921</v>
      </c>
      <c r="N957" s="355" t="s">
        <v>138</v>
      </c>
      <c r="O957" s="355">
        <v>4.9631819058022231</v>
      </c>
      <c r="P957" s="223"/>
      <c r="Q957" s="223"/>
      <c r="R957" s="223">
        <v>18</v>
      </c>
    </row>
    <row r="958" spans="1:18" ht="12.75">
      <c r="A958" s="360" t="s">
        <v>1642</v>
      </c>
      <c r="B958" s="361"/>
      <c r="C958" s="361"/>
      <c r="D958" s="361"/>
      <c r="E958" s="361"/>
      <c r="F958" s="361"/>
      <c r="G958" s="361"/>
      <c r="H958" s="361"/>
      <c r="I958" s="361"/>
      <c r="J958" s="361"/>
      <c r="K958" s="361"/>
      <c r="L958" s="361"/>
      <c r="M958" s="361"/>
      <c r="N958" s="361"/>
      <c r="O958" s="361"/>
      <c r="P958" s="361"/>
      <c r="Q958" s="361"/>
      <c r="R958" s="361"/>
    </row>
    <row r="959" spans="1:18" ht="72">
      <c r="A959" s="213">
        <v>150</v>
      </c>
      <c r="B959" s="210" t="s">
        <v>1643</v>
      </c>
      <c r="C959" s="214" t="s">
        <v>1644</v>
      </c>
      <c r="D959" s="215">
        <v>4634.8599999999997</v>
      </c>
      <c r="E959" s="215">
        <v>3370.4</v>
      </c>
      <c r="F959" s="215"/>
      <c r="G959" s="215">
        <v>1264.46</v>
      </c>
      <c r="H959" s="216">
        <v>45868.09</v>
      </c>
      <c r="I959" s="216">
        <v>38759.65</v>
      </c>
      <c r="J959" s="216"/>
      <c r="K959" s="216">
        <v>7108.44</v>
      </c>
      <c r="L959" s="354">
        <v>9.8963269656472903</v>
      </c>
      <c r="M959" s="354">
        <v>11.500014835034417</v>
      </c>
      <c r="N959" s="354" t="s">
        <v>138</v>
      </c>
      <c r="O959" s="354">
        <v>5.6217199436913781</v>
      </c>
      <c r="P959" s="217"/>
      <c r="Q959" s="217"/>
      <c r="R959" s="217">
        <v>19</v>
      </c>
    </row>
    <row r="960" spans="1:18" ht="84">
      <c r="A960" s="213">
        <v>151</v>
      </c>
      <c r="B960" s="210" t="s">
        <v>1645</v>
      </c>
      <c r="C960" s="214" t="s">
        <v>1646</v>
      </c>
      <c r="D960" s="215">
        <v>1072.44</v>
      </c>
      <c r="E960" s="215">
        <v>440.78</v>
      </c>
      <c r="F960" s="215"/>
      <c r="G960" s="215">
        <v>631.66</v>
      </c>
      <c r="H960" s="216">
        <v>8619.2999999999993</v>
      </c>
      <c r="I960" s="216">
        <v>5068.9799999999996</v>
      </c>
      <c r="J960" s="216"/>
      <c r="K960" s="216">
        <v>3550.32</v>
      </c>
      <c r="L960" s="354">
        <v>8.0370929842228929</v>
      </c>
      <c r="M960" s="354">
        <v>11.500022687054766</v>
      </c>
      <c r="N960" s="354" t="s">
        <v>138</v>
      </c>
      <c r="O960" s="354">
        <v>5.6206186872684674</v>
      </c>
      <c r="P960" s="217"/>
      <c r="Q960" s="217"/>
      <c r="R960" s="217">
        <v>19</v>
      </c>
    </row>
    <row r="961" spans="1:18" ht="84">
      <c r="A961" s="213">
        <v>152</v>
      </c>
      <c r="B961" s="210" t="s">
        <v>1647</v>
      </c>
      <c r="C961" s="214" t="s">
        <v>1648</v>
      </c>
      <c r="D961" s="215">
        <v>7956.17</v>
      </c>
      <c r="E961" s="215">
        <v>5428.38</v>
      </c>
      <c r="F961" s="215"/>
      <c r="G961" s="215">
        <v>2527.79</v>
      </c>
      <c r="H961" s="216">
        <v>76635.39</v>
      </c>
      <c r="I961" s="216">
        <v>62426.32</v>
      </c>
      <c r="J961" s="216"/>
      <c r="K961" s="216">
        <v>14209.07</v>
      </c>
      <c r="L961" s="354">
        <v>9.6321961446273772</v>
      </c>
      <c r="M961" s="354">
        <v>11.49999078914888</v>
      </c>
      <c r="N961" s="354" t="s">
        <v>138</v>
      </c>
      <c r="O961" s="354">
        <v>5.6211433702957923</v>
      </c>
      <c r="P961" s="217"/>
      <c r="Q961" s="217"/>
      <c r="R961" s="217">
        <v>19</v>
      </c>
    </row>
    <row r="962" spans="1:18" ht="84">
      <c r="A962" s="213">
        <v>153</v>
      </c>
      <c r="B962" s="210" t="s">
        <v>1649</v>
      </c>
      <c r="C962" s="214" t="s">
        <v>1650</v>
      </c>
      <c r="D962" s="215">
        <v>1269.8599999999999</v>
      </c>
      <c r="E962" s="215">
        <v>638.20000000000005</v>
      </c>
      <c r="F962" s="215"/>
      <c r="G962" s="215">
        <v>631.66</v>
      </c>
      <c r="H962" s="216">
        <v>10889.68</v>
      </c>
      <c r="I962" s="216">
        <v>7339.36</v>
      </c>
      <c r="J962" s="216"/>
      <c r="K962" s="216">
        <v>3550.32</v>
      </c>
      <c r="L962" s="354">
        <v>8.5754965114264579</v>
      </c>
      <c r="M962" s="354">
        <v>11.500094014415543</v>
      </c>
      <c r="N962" s="354" t="s">
        <v>138</v>
      </c>
      <c r="O962" s="354">
        <v>5.6206186872684674</v>
      </c>
      <c r="P962" s="217"/>
      <c r="Q962" s="217"/>
      <c r="R962" s="217">
        <v>19</v>
      </c>
    </row>
    <row r="963" spans="1:18" ht="72">
      <c r="A963" s="213">
        <v>154</v>
      </c>
      <c r="B963" s="210" t="s">
        <v>1651</v>
      </c>
      <c r="C963" s="214" t="s">
        <v>1652</v>
      </c>
      <c r="D963" s="215">
        <v>8286.69</v>
      </c>
      <c r="E963" s="215">
        <v>5758.9</v>
      </c>
      <c r="F963" s="215"/>
      <c r="G963" s="215">
        <v>2527.79</v>
      </c>
      <c r="H963" s="216">
        <v>80436.45</v>
      </c>
      <c r="I963" s="216">
        <v>66227.38</v>
      </c>
      <c r="J963" s="216"/>
      <c r="K963" s="216">
        <v>14209.07</v>
      </c>
      <c r="L963" s="354">
        <v>9.7067043656755576</v>
      </c>
      <c r="M963" s="354">
        <v>11.500005209328172</v>
      </c>
      <c r="N963" s="354" t="s">
        <v>138</v>
      </c>
      <c r="O963" s="354">
        <v>5.6211433702957923</v>
      </c>
      <c r="P963" s="217"/>
      <c r="Q963" s="217"/>
      <c r="R963" s="217">
        <v>19</v>
      </c>
    </row>
    <row r="964" spans="1:18" ht="84">
      <c r="A964" s="213">
        <v>155</v>
      </c>
      <c r="B964" s="210" t="s">
        <v>1653</v>
      </c>
      <c r="C964" s="214" t="s">
        <v>1654</v>
      </c>
      <c r="D964" s="215">
        <v>167.61</v>
      </c>
      <c r="E964" s="215">
        <v>167.61</v>
      </c>
      <c r="F964" s="215"/>
      <c r="G964" s="215"/>
      <c r="H964" s="216">
        <v>1927.52</v>
      </c>
      <c r="I964" s="216">
        <v>1927.52</v>
      </c>
      <c r="J964" s="216"/>
      <c r="K964" s="216"/>
      <c r="L964" s="354">
        <v>11.500029831155658</v>
      </c>
      <c r="M964" s="354">
        <v>11.500029831155658</v>
      </c>
      <c r="N964" s="354" t="s">
        <v>138</v>
      </c>
      <c r="O964" s="354" t="s">
        <v>138</v>
      </c>
      <c r="P964" s="217"/>
      <c r="Q964" s="217"/>
      <c r="R964" s="217">
        <v>19</v>
      </c>
    </row>
    <row r="965" spans="1:18" ht="72">
      <c r="A965" s="213">
        <v>156</v>
      </c>
      <c r="B965" s="210" t="s">
        <v>1655</v>
      </c>
      <c r="C965" s="214" t="s">
        <v>1656</v>
      </c>
      <c r="D965" s="215">
        <v>8185.88</v>
      </c>
      <c r="E965" s="215">
        <v>6288.22</v>
      </c>
      <c r="F965" s="215"/>
      <c r="G965" s="215">
        <v>1897.66</v>
      </c>
      <c r="H965" s="216">
        <v>83253.7</v>
      </c>
      <c r="I965" s="216">
        <v>72314.509999999995</v>
      </c>
      <c r="J965" s="216"/>
      <c r="K965" s="216">
        <v>10939.19</v>
      </c>
      <c r="L965" s="354">
        <v>10.170403182064726</v>
      </c>
      <c r="M965" s="354">
        <v>11.4999968194497</v>
      </c>
      <c r="N965" s="354" t="s">
        <v>138</v>
      </c>
      <c r="O965" s="354">
        <v>5.7645679415701441</v>
      </c>
      <c r="P965" s="217"/>
      <c r="Q965" s="217"/>
      <c r="R965" s="217">
        <v>19</v>
      </c>
    </row>
    <row r="966" spans="1:18" ht="72">
      <c r="A966" s="213">
        <v>157</v>
      </c>
      <c r="B966" s="210" t="s">
        <v>1657</v>
      </c>
      <c r="C966" s="214" t="s">
        <v>1658</v>
      </c>
      <c r="D966" s="215">
        <v>9414.2999999999993</v>
      </c>
      <c r="E966" s="215">
        <v>6889.95</v>
      </c>
      <c r="F966" s="215"/>
      <c r="G966" s="215">
        <v>2524.35</v>
      </c>
      <c r="H966" s="216">
        <v>93831.92</v>
      </c>
      <c r="I966" s="216">
        <v>79234.47</v>
      </c>
      <c r="J966" s="216"/>
      <c r="K966" s="216">
        <v>14597.45</v>
      </c>
      <c r="L966" s="354">
        <v>9.9669566510521239</v>
      </c>
      <c r="M966" s="354">
        <v>11.500006531252042</v>
      </c>
      <c r="N966" s="354" t="s">
        <v>138</v>
      </c>
      <c r="O966" s="354">
        <v>5.7826569215837749</v>
      </c>
      <c r="P966" s="217"/>
      <c r="Q966" s="217"/>
      <c r="R966" s="217">
        <v>19</v>
      </c>
    </row>
    <row r="967" spans="1:18" ht="84">
      <c r="A967" s="213">
        <v>158</v>
      </c>
      <c r="B967" s="210" t="s">
        <v>1659</v>
      </c>
      <c r="C967" s="214" t="s">
        <v>1660</v>
      </c>
      <c r="D967" s="215">
        <v>10707.41</v>
      </c>
      <c r="E967" s="215">
        <v>8183.06</v>
      </c>
      <c r="F967" s="215"/>
      <c r="G967" s="215">
        <v>2524.35</v>
      </c>
      <c r="H967" s="216">
        <v>108706.24000000001</v>
      </c>
      <c r="I967" s="216">
        <v>94108.79</v>
      </c>
      <c r="J967" s="216"/>
      <c r="K967" s="216">
        <v>14597.45</v>
      </c>
      <c r="L967" s="354">
        <v>10.152430886647659</v>
      </c>
      <c r="M967" s="354">
        <v>11.500439933227911</v>
      </c>
      <c r="N967" s="354" t="s">
        <v>138</v>
      </c>
      <c r="O967" s="354">
        <v>5.7826569215837749</v>
      </c>
      <c r="P967" s="217"/>
      <c r="Q967" s="217"/>
      <c r="R967" s="217">
        <v>19</v>
      </c>
    </row>
    <row r="968" spans="1:18" ht="84">
      <c r="A968" s="213">
        <v>159</v>
      </c>
      <c r="B968" s="210" t="s">
        <v>1661</v>
      </c>
      <c r="C968" s="214" t="s">
        <v>1662</v>
      </c>
      <c r="D968" s="215">
        <v>224.8</v>
      </c>
      <c r="E968" s="215">
        <v>224.8</v>
      </c>
      <c r="F968" s="215"/>
      <c r="G968" s="215"/>
      <c r="H968" s="216">
        <v>2585.1999999999998</v>
      </c>
      <c r="I968" s="216">
        <v>2585.1999999999998</v>
      </c>
      <c r="J968" s="216"/>
      <c r="K968" s="216"/>
      <c r="L968" s="354">
        <v>11.499999999999998</v>
      </c>
      <c r="M968" s="354">
        <v>11.499999999999998</v>
      </c>
      <c r="N968" s="354" t="s">
        <v>138</v>
      </c>
      <c r="O968" s="354" t="s">
        <v>138</v>
      </c>
      <c r="P968" s="217"/>
      <c r="Q968" s="217"/>
      <c r="R968" s="217">
        <v>19</v>
      </c>
    </row>
    <row r="969" spans="1:18" ht="72">
      <c r="A969" s="213">
        <v>160</v>
      </c>
      <c r="B969" s="210" t="s">
        <v>1663</v>
      </c>
      <c r="C969" s="214" t="s">
        <v>1664</v>
      </c>
      <c r="D969" s="215">
        <v>5809.67</v>
      </c>
      <c r="E969" s="215">
        <v>4030.21</v>
      </c>
      <c r="F969" s="215"/>
      <c r="G969" s="215">
        <v>1779.46</v>
      </c>
      <c r="H969" s="216">
        <v>55454.14</v>
      </c>
      <c r="I969" s="216">
        <v>46347.47</v>
      </c>
      <c r="J969" s="216"/>
      <c r="K969" s="216">
        <v>9106.67</v>
      </c>
      <c r="L969" s="354">
        <v>9.5451445607065466</v>
      </c>
      <c r="M969" s="354">
        <v>11.500013646931549</v>
      </c>
      <c r="N969" s="354" t="s">
        <v>138</v>
      </c>
      <c r="O969" s="354">
        <v>5.1176592898969346</v>
      </c>
      <c r="P969" s="217"/>
      <c r="Q969" s="217"/>
      <c r="R969" s="217">
        <v>19</v>
      </c>
    </row>
    <row r="970" spans="1:18" ht="72">
      <c r="A970" s="213">
        <v>161</v>
      </c>
      <c r="B970" s="210" t="s">
        <v>1665</v>
      </c>
      <c r="C970" s="214" t="s">
        <v>1666</v>
      </c>
      <c r="D970" s="215">
        <v>1227.79</v>
      </c>
      <c r="E970" s="215">
        <v>605.27</v>
      </c>
      <c r="F970" s="215"/>
      <c r="G970" s="215">
        <v>622.52</v>
      </c>
      <c r="H970" s="216">
        <v>10050.33</v>
      </c>
      <c r="I970" s="216">
        <v>6960.65</v>
      </c>
      <c r="J970" s="216"/>
      <c r="K970" s="216">
        <v>3089.68</v>
      </c>
      <c r="L970" s="354">
        <v>8.1857076535889686</v>
      </c>
      <c r="M970" s="354">
        <v>11.500074346985642</v>
      </c>
      <c r="N970" s="354" t="s">
        <v>138</v>
      </c>
      <c r="O970" s="354">
        <v>4.9631819058022231</v>
      </c>
      <c r="P970" s="217"/>
      <c r="Q970" s="217"/>
      <c r="R970" s="217">
        <v>19</v>
      </c>
    </row>
    <row r="971" spans="1:18" ht="72">
      <c r="A971" s="213">
        <v>162</v>
      </c>
      <c r="B971" s="210" t="s">
        <v>1667</v>
      </c>
      <c r="C971" s="214" t="s">
        <v>1668</v>
      </c>
      <c r="D971" s="215">
        <v>8853.2900000000009</v>
      </c>
      <c r="E971" s="215">
        <v>5989.98</v>
      </c>
      <c r="F971" s="215"/>
      <c r="G971" s="215">
        <v>2863.31</v>
      </c>
      <c r="H971" s="216">
        <v>83622.97</v>
      </c>
      <c r="I971" s="216">
        <v>68887.31</v>
      </c>
      <c r="J971" s="216"/>
      <c r="K971" s="216">
        <v>14735.66</v>
      </c>
      <c r="L971" s="354">
        <v>9.4454118186572433</v>
      </c>
      <c r="M971" s="354">
        <v>11.50042404148261</v>
      </c>
      <c r="N971" s="354" t="s">
        <v>138</v>
      </c>
      <c r="O971" s="354">
        <v>5.1463725548403767</v>
      </c>
      <c r="P971" s="217"/>
      <c r="Q971" s="217"/>
      <c r="R971" s="217">
        <v>19</v>
      </c>
    </row>
    <row r="972" spans="1:18" ht="72">
      <c r="A972" s="218">
        <v>163</v>
      </c>
      <c r="B972" s="219" t="s">
        <v>1669</v>
      </c>
      <c r="C972" s="220" t="s">
        <v>1670</v>
      </c>
      <c r="D972" s="221">
        <v>1321.44</v>
      </c>
      <c r="E972" s="221">
        <v>698.92</v>
      </c>
      <c r="F972" s="221"/>
      <c r="G972" s="221">
        <v>622.52</v>
      </c>
      <c r="H972" s="222">
        <v>11127.52</v>
      </c>
      <c r="I972" s="222">
        <v>8037.84</v>
      </c>
      <c r="J972" s="222"/>
      <c r="K972" s="222">
        <v>3089.68</v>
      </c>
      <c r="L972" s="355">
        <v>8.4207531178108734</v>
      </c>
      <c r="M972" s="355">
        <v>11.500372002518171</v>
      </c>
      <c r="N972" s="355" t="s">
        <v>138</v>
      </c>
      <c r="O972" s="355">
        <v>4.9631819058022231</v>
      </c>
      <c r="P972" s="223"/>
      <c r="Q972" s="223"/>
      <c r="R972" s="223">
        <v>19</v>
      </c>
    </row>
    <row r="973" spans="1:18" ht="12.75">
      <c r="A973" s="360" t="s">
        <v>1671</v>
      </c>
      <c r="B973" s="361"/>
      <c r="C973" s="361"/>
      <c r="D973" s="361"/>
      <c r="E973" s="361"/>
      <c r="F973" s="361"/>
      <c r="G973" s="361"/>
      <c r="H973" s="361"/>
      <c r="I973" s="361"/>
      <c r="J973" s="361"/>
      <c r="K973" s="361"/>
      <c r="L973" s="361"/>
      <c r="M973" s="361"/>
      <c r="N973" s="361"/>
      <c r="O973" s="361"/>
      <c r="P973" s="361"/>
      <c r="Q973" s="361"/>
      <c r="R973" s="361"/>
    </row>
    <row r="974" spans="1:18" ht="72">
      <c r="A974" s="213">
        <v>164</v>
      </c>
      <c r="B974" s="210" t="s">
        <v>1672</v>
      </c>
      <c r="C974" s="214" t="s">
        <v>1673</v>
      </c>
      <c r="D974" s="215">
        <v>6120.2</v>
      </c>
      <c r="E974" s="215">
        <v>3589.74</v>
      </c>
      <c r="F974" s="215">
        <v>2.67</v>
      </c>
      <c r="G974" s="215">
        <v>2527.79</v>
      </c>
      <c r="H974" s="216">
        <v>55501.88</v>
      </c>
      <c r="I974" s="216">
        <v>41282.01</v>
      </c>
      <c r="J974" s="216">
        <v>10.8</v>
      </c>
      <c r="K974" s="216">
        <v>14209.07</v>
      </c>
      <c r="L974" s="354">
        <v>9.0686382797947775</v>
      </c>
      <c r="M974" s="354">
        <v>11.500000000000002</v>
      </c>
      <c r="N974" s="354">
        <v>4.0449438202247192</v>
      </c>
      <c r="O974" s="354">
        <v>5.6211433702957923</v>
      </c>
      <c r="P974" s="217"/>
      <c r="Q974" s="217"/>
      <c r="R974" s="217">
        <v>20</v>
      </c>
    </row>
    <row r="975" spans="1:18" ht="72">
      <c r="A975" s="213">
        <v>165</v>
      </c>
      <c r="B975" s="210" t="s">
        <v>1674</v>
      </c>
      <c r="C975" s="214" t="s">
        <v>1675</v>
      </c>
      <c r="D975" s="215">
        <v>6845.69</v>
      </c>
      <c r="E975" s="215">
        <v>4317.8999999999996</v>
      </c>
      <c r="F975" s="215"/>
      <c r="G975" s="215">
        <v>2527.79</v>
      </c>
      <c r="H975" s="216">
        <v>63864.92</v>
      </c>
      <c r="I975" s="216">
        <v>49655.85</v>
      </c>
      <c r="J975" s="216"/>
      <c r="K975" s="216">
        <v>14209.07</v>
      </c>
      <c r="L975" s="354">
        <v>9.3292159008076609</v>
      </c>
      <c r="M975" s="354">
        <v>11.5</v>
      </c>
      <c r="N975" s="354" t="s">
        <v>138</v>
      </c>
      <c r="O975" s="354">
        <v>5.6211433702957923</v>
      </c>
      <c r="P975" s="217"/>
      <c r="Q975" s="217"/>
      <c r="R975" s="217">
        <v>20</v>
      </c>
    </row>
    <row r="976" spans="1:18" ht="72">
      <c r="A976" s="213">
        <v>166</v>
      </c>
      <c r="B976" s="210" t="s">
        <v>1676</v>
      </c>
      <c r="C976" s="214" t="s">
        <v>1677</v>
      </c>
      <c r="D976" s="215">
        <v>6699.17</v>
      </c>
      <c r="E976" s="215">
        <v>4171.38</v>
      </c>
      <c r="F976" s="215"/>
      <c r="G976" s="215">
        <v>2527.79</v>
      </c>
      <c r="H976" s="216">
        <v>62179.94</v>
      </c>
      <c r="I976" s="216">
        <v>47970.87</v>
      </c>
      <c r="J976" s="216"/>
      <c r="K976" s="216">
        <v>14209.07</v>
      </c>
      <c r="L976" s="354">
        <v>9.2817378869322624</v>
      </c>
      <c r="M976" s="354">
        <v>11.5</v>
      </c>
      <c r="N976" s="354" t="s">
        <v>138</v>
      </c>
      <c r="O976" s="354">
        <v>5.6211433702957923</v>
      </c>
      <c r="P976" s="217"/>
      <c r="Q976" s="217"/>
      <c r="R976" s="217">
        <v>20</v>
      </c>
    </row>
    <row r="977" spans="1:18" ht="60">
      <c r="A977" s="213">
        <v>167</v>
      </c>
      <c r="B977" s="210" t="s">
        <v>1678</v>
      </c>
      <c r="C977" s="214" t="s">
        <v>1679</v>
      </c>
      <c r="D977" s="215">
        <v>11124.62</v>
      </c>
      <c r="E977" s="215">
        <v>8591.86</v>
      </c>
      <c r="F977" s="215">
        <v>2.67</v>
      </c>
      <c r="G977" s="215">
        <v>2530.09</v>
      </c>
      <c r="H977" s="216">
        <v>113446.87</v>
      </c>
      <c r="I977" s="216">
        <v>98806.34</v>
      </c>
      <c r="J977" s="216">
        <v>10.8</v>
      </c>
      <c r="K977" s="216">
        <v>14629.73</v>
      </c>
      <c r="L977" s="354">
        <v>10.197819790698468</v>
      </c>
      <c r="M977" s="354">
        <v>11.499994180538323</v>
      </c>
      <c r="N977" s="354">
        <v>4.0449438202247192</v>
      </c>
      <c r="O977" s="354">
        <v>5.782296281950444</v>
      </c>
      <c r="P977" s="217"/>
      <c r="Q977" s="217"/>
      <c r="R977" s="217">
        <v>20</v>
      </c>
    </row>
    <row r="978" spans="1:18" ht="60">
      <c r="A978" s="213">
        <v>168</v>
      </c>
      <c r="B978" s="210" t="s">
        <v>1680</v>
      </c>
      <c r="C978" s="214" t="s">
        <v>1681</v>
      </c>
      <c r="D978" s="215">
        <v>13097.94</v>
      </c>
      <c r="E978" s="215">
        <v>10567.85</v>
      </c>
      <c r="F978" s="215"/>
      <c r="G978" s="215">
        <v>2530.09</v>
      </c>
      <c r="H978" s="216">
        <v>136159.98000000001</v>
      </c>
      <c r="I978" s="216">
        <v>121530.25</v>
      </c>
      <c r="J978" s="216"/>
      <c r="K978" s="216">
        <v>14629.73</v>
      </c>
      <c r="L978" s="354">
        <v>10.395526319405953</v>
      </c>
      <c r="M978" s="354">
        <v>11.499997634334324</v>
      </c>
      <c r="N978" s="354" t="s">
        <v>138</v>
      </c>
      <c r="O978" s="354">
        <v>5.782296281950444</v>
      </c>
      <c r="P978" s="217"/>
      <c r="Q978" s="217"/>
      <c r="R978" s="217">
        <v>20</v>
      </c>
    </row>
    <row r="979" spans="1:18" ht="60">
      <c r="A979" s="213">
        <v>169</v>
      </c>
      <c r="B979" s="210" t="s">
        <v>1682</v>
      </c>
      <c r="C979" s="214" t="s">
        <v>1683</v>
      </c>
      <c r="D979" s="215">
        <v>13097.94</v>
      </c>
      <c r="E979" s="215">
        <v>10567.85</v>
      </c>
      <c r="F979" s="215"/>
      <c r="G979" s="215">
        <v>2530.09</v>
      </c>
      <c r="H979" s="216">
        <v>136159.98000000001</v>
      </c>
      <c r="I979" s="216">
        <v>121530.25</v>
      </c>
      <c r="J979" s="216"/>
      <c r="K979" s="216">
        <v>14629.73</v>
      </c>
      <c r="L979" s="354">
        <v>10.395526319405953</v>
      </c>
      <c r="M979" s="354">
        <v>11.499997634334324</v>
      </c>
      <c r="N979" s="354" t="s">
        <v>138</v>
      </c>
      <c r="O979" s="354">
        <v>5.782296281950444</v>
      </c>
      <c r="P979" s="217"/>
      <c r="Q979" s="217"/>
      <c r="R979" s="217">
        <v>20</v>
      </c>
    </row>
    <row r="980" spans="1:18" ht="60">
      <c r="A980" s="213">
        <v>170</v>
      </c>
      <c r="B980" s="210" t="s">
        <v>1684</v>
      </c>
      <c r="C980" s="214" t="s">
        <v>1685</v>
      </c>
      <c r="D980" s="215">
        <v>5909.28</v>
      </c>
      <c r="E980" s="215">
        <v>3196.8</v>
      </c>
      <c r="F980" s="215">
        <v>2.67</v>
      </c>
      <c r="G980" s="215">
        <v>2709.81</v>
      </c>
      <c r="H980" s="216">
        <v>52140.34</v>
      </c>
      <c r="I980" s="216">
        <v>36763.199999999997</v>
      </c>
      <c r="J980" s="216">
        <v>10.8</v>
      </c>
      <c r="K980" s="216">
        <v>15366.34</v>
      </c>
      <c r="L980" s="354">
        <v>8.8234674951940004</v>
      </c>
      <c r="M980" s="354">
        <v>11.499999999999998</v>
      </c>
      <c r="N980" s="354">
        <v>4.0449438202247192</v>
      </c>
      <c r="O980" s="354">
        <v>5.6706337344684687</v>
      </c>
      <c r="P980" s="217"/>
      <c r="Q980" s="217"/>
      <c r="R980" s="217">
        <v>20</v>
      </c>
    </row>
    <row r="981" spans="1:18" ht="60">
      <c r="A981" s="213">
        <v>171</v>
      </c>
      <c r="B981" s="210" t="s">
        <v>1686</v>
      </c>
      <c r="C981" s="214" t="s">
        <v>1687</v>
      </c>
      <c r="D981" s="215">
        <v>7214.19</v>
      </c>
      <c r="E981" s="215">
        <v>4504.38</v>
      </c>
      <c r="F981" s="215"/>
      <c r="G981" s="215">
        <v>2709.81</v>
      </c>
      <c r="H981" s="216">
        <v>67166.710000000006</v>
      </c>
      <c r="I981" s="216">
        <v>51800.37</v>
      </c>
      <c r="J981" s="216"/>
      <c r="K981" s="216">
        <v>15366.34</v>
      </c>
      <c r="L981" s="354">
        <v>9.3103605532984322</v>
      </c>
      <c r="M981" s="354">
        <v>11.5</v>
      </c>
      <c r="N981" s="354" t="s">
        <v>138</v>
      </c>
      <c r="O981" s="354">
        <v>5.6706337344684687</v>
      </c>
      <c r="P981" s="217"/>
      <c r="Q981" s="217"/>
      <c r="R981" s="217">
        <v>20</v>
      </c>
    </row>
    <row r="982" spans="1:18" ht="60">
      <c r="A982" s="218">
        <v>172</v>
      </c>
      <c r="B982" s="219" t="s">
        <v>1688</v>
      </c>
      <c r="C982" s="220" t="s">
        <v>1689</v>
      </c>
      <c r="D982" s="221">
        <v>6386.13</v>
      </c>
      <c r="E982" s="221">
        <v>3676.32</v>
      </c>
      <c r="F982" s="221"/>
      <c r="G982" s="221">
        <v>2709.81</v>
      </c>
      <c r="H982" s="222">
        <v>57644.02</v>
      </c>
      <c r="I982" s="222">
        <v>42277.68</v>
      </c>
      <c r="J982" s="222"/>
      <c r="K982" s="222">
        <v>15366.34</v>
      </c>
      <c r="L982" s="355">
        <v>9.0264401131827885</v>
      </c>
      <c r="M982" s="355">
        <v>11.5</v>
      </c>
      <c r="N982" s="355" t="s">
        <v>138</v>
      </c>
      <c r="O982" s="355">
        <v>5.6706337344684687</v>
      </c>
      <c r="P982" s="223"/>
      <c r="Q982" s="223"/>
      <c r="R982" s="223">
        <v>20</v>
      </c>
    </row>
    <row r="983" spans="1:18" ht="12.75">
      <c r="A983" s="360" t="s">
        <v>1690</v>
      </c>
      <c r="B983" s="361"/>
      <c r="C983" s="361"/>
      <c r="D983" s="361"/>
      <c r="E983" s="361"/>
      <c r="F983" s="361"/>
      <c r="G983" s="361"/>
      <c r="H983" s="361"/>
      <c r="I983" s="361"/>
      <c r="J983" s="361"/>
      <c r="K983" s="361"/>
      <c r="L983" s="361"/>
      <c r="M983" s="361"/>
      <c r="N983" s="361"/>
      <c r="O983" s="361"/>
      <c r="P983" s="361"/>
      <c r="Q983" s="361"/>
      <c r="R983" s="361"/>
    </row>
    <row r="984" spans="1:18" ht="72">
      <c r="A984" s="213">
        <v>173</v>
      </c>
      <c r="B984" s="210" t="s">
        <v>1691</v>
      </c>
      <c r="C984" s="214" t="s">
        <v>1692</v>
      </c>
      <c r="D984" s="215">
        <v>6848.36</v>
      </c>
      <c r="E984" s="215">
        <v>4317.8999999999996</v>
      </c>
      <c r="F984" s="215">
        <v>2.67</v>
      </c>
      <c r="G984" s="215">
        <v>2527.79</v>
      </c>
      <c r="H984" s="216">
        <v>63875.72</v>
      </c>
      <c r="I984" s="216">
        <v>49655.85</v>
      </c>
      <c r="J984" s="216">
        <v>10.8</v>
      </c>
      <c r="K984" s="216">
        <v>14209.07</v>
      </c>
      <c r="L984" s="354">
        <v>9.3271556985906123</v>
      </c>
      <c r="M984" s="354">
        <v>11.5</v>
      </c>
      <c r="N984" s="354">
        <v>4.0449438202247192</v>
      </c>
      <c r="O984" s="354">
        <v>5.6211433702957923</v>
      </c>
      <c r="P984" s="217"/>
      <c r="Q984" s="217"/>
      <c r="R984" s="217">
        <v>21</v>
      </c>
    </row>
    <row r="985" spans="1:18" ht="72">
      <c r="A985" s="213">
        <v>174</v>
      </c>
      <c r="B985" s="210" t="s">
        <v>1693</v>
      </c>
      <c r="C985" s="214" t="s">
        <v>1694</v>
      </c>
      <c r="D985" s="215">
        <v>7760.33</v>
      </c>
      <c r="E985" s="215">
        <v>5232.54</v>
      </c>
      <c r="F985" s="215"/>
      <c r="G985" s="215">
        <v>2527.79</v>
      </c>
      <c r="H985" s="216">
        <v>74383.28</v>
      </c>
      <c r="I985" s="216">
        <v>60174.21</v>
      </c>
      <c r="J985" s="216"/>
      <c r="K985" s="216">
        <v>14209.07</v>
      </c>
      <c r="L985" s="354">
        <v>9.5850666144352115</v>
      </c>
      <c r="M985" s="354">
        <v>11.5</v>
      </c>
      <c r="N985" s="354" t="s">
        <v>138</v>
      </c>
      <c r="O985" s="354">
        <v>5.6211433702957923</v>
      </c>
      <c r="P985" s="217"/>
      <c r="Q985" s="217"/>
      <c r="R985" s="217">
        <v>21</v>
      </c>
    </row>
    <row r="986" spans="1:18" ht="72">
      <c r="A986" s="213">
        <v>175</v>
      </c>
      <c r="B986" s="210" t="s">
        <v>1695</v>
      </c>
      <c r="C986" s="214" t="s">
        <v>1696</v>
      </c>
      <c r="D986" s="215">
        <v>7573.85</v>
      </c>
      <c r="E986" s="215">
        <v>5046.0600000000004</v>
      </c>
      <c r="F986" s="215"/>
      <c r="G986" s="215">
        <v>2527.79</v>
      </c>
      <c r="H986" s="216">
        <v>72238.759999999995</v>
      </c>
      <c r="I986" s="216">
        <v>58029.69</v>
      </c>
      <c r="J986" s="216"/>
      <c r="K986" s="216">
        <v>14209.07</v>
      </c>
      <c r="L986" s="354">
        <v>9.537917967744276</v>
      </c>
      <c r="M986" s="354">
        <v>11.5</v>
      </c>
      <c r="N986" s="354" t="s">
        <v>138</v>
      </c>
      <c r="O986" s="354">
        <v>5.6211433702957923</v>
      </c>
      <c r="P986" s="217"/>
      <c r="Q986" s="217"/>
      <c r="R986" s="217">
        <v>21</v>
      </c>
    </row>
    <row r="987" spans="1:18" ht="60">
      <c r="A987" s="213">
        <v>176</v>
      </c>
      <c r="B987" s="210" t="s">
        <v>1697</v>
      </c>
      <c r="C987" s="214" t="s">
        <v>1698</v>
      </c>
      <c r="D987" s="215">
        <v>13100.61</v>
      </c>
      <c r="E987" s="215">
        <v>10567.85</v>
      </c>
      <c r="F987" s="215">
        <v>2.67</v>
      </c>
      <c r="G987" s="215">
        <v>2530.09</v>
      </c>
      <c r="H987" s="216">
        <v>136170.78</v>
      </c>
      <c r="I987" s="216">
        <v>121530.25</v>
      </c>
      <c r="J987" s="216">
        <v>10.8</v>
      </c>
      <c r="K987" s="216">
        <v>14629.73</v>
      </c>
      <c r="L987" s="354">
        <v>10.394232024310318</v>
      </c>
      <c r="M987" s="354">
        <v>11.499997634334324</v>
      </c>
      <c r="N987" s="354">
        <v>4.0449438202247192</v>
      </c>
      <c r="O987" s="354">
        <v>5.782296281950444</v>
      </c>
      <c r="P987" s="217"/>
      <c r="Q987" s="217"/>
      <c r="R987" s="217">
        <v>21</v>
      </c>
    </row>
    <row r="988" spans="1:18" ht="60">
      <c r="A988" s="213">
        <v>177</v>
      </c>
      <c r="B988" s="210" t="s">
        <v>1699</v>
      </c>
      <c r="C988" s="214" t="s">
        <v>1700</v>
      </c>
      <c r="D988" s="215">
        <v>15583.1</v>
      </c>
      <c r="E988" s="215">
        <v>13053.01</v>
      </c>
      <c r="F988" s="215"/>
      <c r="G988" s="215">
        <v>2530.09</v>
      </c>
      <c r="H988" s="216">
        <v>164739.37</v>
      </c>
      <c r="I988" s="216">
        <v>150109.64000000001</v>
      </c>
      <c r="J988" s="216"/>
      <c r="K988" s="216">
        <v>14629.73</v>
      </c>
      <c r="L988" s="354">
        <v>10.571668666696613</v>
      </c>
      <c r="M988" s="354">
        <v>11.500001915267054</v>
      </c>
      <c r="N988" s="354" t="s">
        <v>138</v>
      </c>
      <c r="O988" s="354">
        <v>5.782296281950444</v>
      </c>
      <c r="P988" s="217"/>
      <c r="Q988" s="217"/>
      <c r="R988" s="217">
        <v>21</v>
      </c>
    </row>
    <row r="989" spans="1:18" ht="60">
      <c r="A989" s="213">
        <v>178</v>
      </c>
      <c r="B989" s="210" t="s">
        <v>1701</v>
      </c>
      <c r="C989" s="214" t="s">
        <v>1702</v>
      </c>
      <c r="D989" s="215">
        <v>15583.1</v>
      </c>
      <c r="E989" s="215">
        <v>13053.01</v>
      </c>
      <c r="F989" s="215"/>
      <c r="G989" s="215">
        <v>2530.09</v>
      </c>
      <c r="H989" s="216">
        <v>164739.37</v>
      </c>
      <c r="I989" s="216">
        <v>150109.64000000001</v>
      </c>
      <c r="J989" s="216"/>
      <c r="K989" s="216">
        <v>14629.73</v>
      </c>
      <c r="L989" s="354">
        <v>10.571668666696613</v>
      </c>
      <c r="M989" s="354">
        <v>11.500001915267054</v>
      </c>
      <c r="N989" s="354" t="s">
        <v>138</v>
      </c>
      <c r="O989" s="354">
        <v>5.782296281950444</v>
      </c>
      <c r="P989" s="217"/>
      <c r="Q989" s="217"/>
      <c r="R989" s="217">
        <v>21</v>
      </c>
    </row>
    <row r="990" spans="1:18" ht="60">
      <c r="A990" s="213">
        <v>179</v>
      </c>
      <c r="B990" s="210" t="s">
        <v>1703</v>
      </c>
      <c r="C990" s="214" t="s">
        <v>1704</v>
      </c>
      <c r="D990" s="215">
        <v>6458.73</v>
      </c>
      <c r="E990" s="215">
        <v>3746.25</v>
      </c>
      <c r="F990" s="215">
        <v>2.67</v>
      </c>
      <c r="G990" s="215">
        <v>2709.81</v>
      </c>
      <c r="H990" s="216">
        <v>58459.02</v>
      </c>
      <c r="I990" s="216">
        <v>43081.88</v>
      </c>
      <c r="J990" s="216">
        <v>10.8</v>
      </c>
      <c r="K990" s="216">
        <v>15366.34</v>
      </c>
      <c r="L990" s="354">
        <v>9.0511633091954611</v>
      </c>
      <c r="M990" s="354">
        <v>11.500001334668001</v>
      </c>
      <c r="N990" s="354">
        <v>4.0449438202247192</v>
      </c>
      <c r="O990" s="354">
        <v>5.6706337344684687</v>
      </c>
      <c r="P990" s="217"/>
      <c r="Q990" s="217"/>
      <c r="R990" s="217">
        <v>21</v>
      </c>
    </row>
    <row r="991" spans="1:18" ht="60">
      <c r="A991" s="213">
        <v>180</v>
      </c>
      <c r="B991" s="210" t="s">
        <v>1705</v>
      </c>
      <c r="C991" s="214" t="s">
        <v>1706</v>
      </c>
      <c r="D991" s="215">
        <v>7299.66</v>
      </c>
      <c r="E991" s="215">
        <v>4589.8500000000004</v>
      </c>
      <c r="F991" s="215"/>
      <c r="G991" s="215">
        <v>2709.81</v>
      </c>
      <c r="H991" s="216">
        <v>68149.62</v>
      </c>
      <c r="I991" s="216">
        <v>52783.28</v>
      </c>
      <c r="J991" s="216"/>
      <c r="K991" s="216">
        <v>15366.34</v>
      </c>
      <c r="L991" s="354">
        <v>9.3359992109221519</v>
      </c>
      <c r="M991" s="354">
        <v>11.500001089360218</v>
      </c>
      <c r="N991" s="354" t="s">
        <v>138</v>
      </c>
      <c r="O991" s="354">
        <v>5.6706337344684687</v>
      </c>
      <c r="P991" s="217"/>
      <c r="Q991" s="217"/>
      <c r="R991" s="217">
        <v>21</v>
      </c>
    </row>
    <row r="992" spans="1:18" ht="60">
      <c r="A992" s="218">
        <v>181</v>
      </c>
      <c r="B992" s="219" t="s">
        <v>1707</v>
      </c>
      <c r="C992" s="220" t="s">
        <v>1708</v>
      </c>
      <c r="D992" s="221">
        <v>7142.04</v>
      </c>
      <c r="E992" s="221">
        <v>4432.2299999999996</v>
      </c>
      <c r="F992" s="221"/>
      <c r="G992" s="221">
        <v>2709.81</v>
      </c>
      <c r="H992" s="222">
        <v>66336.990000000005</v>
      </c>
      <c r="I992" s="222">
        <v>50970.65</v>
      </c>
      <c r="J992" s="222"/>
      <c r="K992" s="222">
        <v>15366.34</v>
      </c>
      <c r="L992" s="355">
        <v>9.2882411747903966</v>
      </c>
      <c r="M992" s="355">
        <v>11.500001128100303</v>
      </c>
      <c r="N992" s="355" t="s">
        <v>138</v>
      </c>
      <c r="O992" s="355">
        <v>5.6706337344684687</v>
      </c>
      <c r="P992" s="223"/>
      <c r="Q992" s="223"/>
      <c r="R992" s="223">
        <v>21</v>
      </c>
    </row>
    <row r="993" spans="1:18" ht="12.75">
      <c r="A993" s="360" t="s">
        <v>1709</v>
      </c>
      <c r="B993" s="361"/>
      <c r="C993" s="361"/>
      <c r="D993" s="361"/>
      <c r="E993" s="361"/>
      <c r="F993" s="361"/>
      <c r="G993" s="361"/>
      <c r="H993" s="361"/>
      <c r="I993" s="361"/>
      <c r="J993" s="361"/>
      <c r="K993" s="361"/>
      <c r="L993" s="361"/>
      <c r="M993" s="361"/>
      <c r="N993" s="361"/>
      <c r="O993" s="361"/>
      <c r="P993" s="361"/>
      <c r="Q993" s="361"/>
      <c r="R993" s="361"/>
    </row>
    <row r="994" spans="1:18" ht="84">
      <c r="A994" s="213">
        <v>182</v>
      </c>
      <c r="B994" s="210" t="s">
        <v>1710</v>
      </c>
      <c r="C994" s="214" t="s">
        <v>1711</v>
      </c>
      <c r="D994" s="215">
        <v>9435.2199999999993</v>
      </c>
      <c r="E994" s="215">
        <v>6100.01</v>
      </c>
      <c r="F994" s="215">
        <v>3.49</v>
      </c>
      <c r="G994" s="215">
        <v>3331.72</v>
      </c>
      <c r="H994" s="216">
        <v>88891.85</v>
      </c>
      <c r="I994" s="216">
        <v>70150.06</v>
      </c>
      <c r="J994" s="216">
        <v>14.13</v>
      </c>
      <c r="K994" s="216">
        <v>18727.66</v>
      </c>
      <c r="L994" s="354">
        <v>9.4212800549430771</v>
      </c>
      <c r="M994" s="354">
        <v>11.499990983621338</v>
      </c>
      <c r="N994" s="354">
        <v>4.0487106017191978</v>
      </c>
      <c r="O994" s="354">
        <v>5.6210185729893274</v>
      </c>
      <c r="P994" s="217"/>
      <c r="Q994" s="217"/>
      <c r="R994" s="217">
        <v>22</v>
      </c>
    </row>
    <row r="995" spans="1:18" ht="84">
      <c r="A995" s="213">
        <v>183</v>
      </c>
      <c r="B995" s="210" t="s">
        <v>1712</v>
      </c>
      <c r="C995" s="214" t="s">
        <v>1713</v>
      </c>
      <c r="D995" s="215">
        <v>10863.63</v>
      </c>
      <c r="E995" s="215">
        <v>7531.91</v>
      </c>
      <c r="F995" s="215"/>
      <c r="G995" s="215">
        <v>3331.72</v>
      </c>
      <c r="H995" s="216">
        <v>105344.57</v>
      </c>
      <c r="I995" s="216">
        <v>86616.91</v>
      </c>
      <c r="J995" s="216"/>
      <c r="K995" s="216">
        <v>18727.66</v>
      </c>
      <c r="L995" s="354">
        <v>9.6969953873613157</v>
      </c>
      <c r="M995" s="354">
        <v>11.499992697735369</v>
      </c>
      <c r="N995" s="354" t="s">
        <v>138</v>
      </c>
      <c r="O995" s="354">
        <v>5.6210185729893274</v>
      </c>
      <c r="P995" s="217"/>
      <c r="Q995" s="217"/>
      <c r="R995" s="217">
        <v>22</v>
      </c>
    </row>
    <row r="996" spans="1:18" ht="84">
      <c r="A996" s="213">
        <v>184</v>
      </c>
      <c r="B996" s="210" t="s">
        <v>1714</v>
      </c>
      <c r="C996" s="214" t="s">
        <v>1715</v>
      </c>
      <c r="D996" s="215">
        <v>10575.03</v>
      </c>
      <c r="E996" s="215">
        <v>7243.31</v>
      </c>
      <c r="F996" s="215"/>
      <c r="G996" s="215">
        <v>3331.72</v>
      </c>
      <c r="H996" s="216">
        <v>102025.67</v>
      </c>
      <c r="I996" s="216">
        <v>83298.009999999995</v>
      </c>
      <c r="J996" s="216"/>
      <c r="K996" s="216">
        <v>18727.66</v>
      </c>
      <c r="L996" s="354">
        <v>9.6477901244724595</v>
      </c>
      <c r="M996" s="354">
        <v>11.499992406786399</v>
      </c>
      <c r="N996" s="354" t="s">
        <v>138</v>
      </c>
      <c r="O996" s="354">
        <v>5.6210185729893274</v>
      </c>
      <c r="P996" s="217"/>
      <c r="Q996" s="217"/>
      <c r="R996" s="217">
        <v>22</v>
      </c>
    </row>
    <row r="997" spans="1:18" ht="84">
      <c r="A997" s="213">
        <v>185</v>
      </c>
      <c r="B997" s="210" t="s">
        <v>1716</v>
      </c>
      <c r="C997" s="214" t="s">
        <v>1717</v>
      </c>
      <c r="D997" s="215">
        <v>8517.91</v>
      </c>
      <c r="E997" s="215">
        <v>5182.7</v>
      </c>
      <c r="F997" s="215">
        <v>3.49</v>
      </c>
      <c r="G997" s="215">
        <v>3331.72</v>
      </c>
      <c r="H997" s="216">
        <v>78342.850000000006</v>
      </c>
      <c r="I997" s="216">
        <v>59601.06</v>
      </c>
      <c r="J997" s="216">
        <v>14.13</v>
      </c>
      <c r="K997" s="216">
        <v>18727.66</v>
      </c>
      <c r="L997" s="354">
        <v>9.1974263639789573</v>
      </c>
      <c r="M997" s="354">
        <v>11.500001929496209</v>
      </c>
      <c r="N997" s="354">
        <v>4.0487106017191978</v>
      </c>
      <c r="O997" s="354">
        <v>5.6210185729893274</v>
      </c>
      <c r="P997" s="217"/>
      <c r="Q997" s="217"/>
      <c r="R997" s="217">
        <v>22</v>
      </c>
    </row>
    <row r="998" spans="1:18" ht="84">
      <c r="A998" s="213">
        <v>186</v>
      </c>
      <c r="B998" s="210" t="s">
        <v>1718</v>
      </c>
      <c r="C998" s="214" t="s">
        <v>1719</v>
      </c>
      <c r="D998" s="215">
        <v>9946.32</v>
      </c>
      <c r="E998" s="215">
        <v>6614.6</v>
      </c>
      <c r="F998" s="215"/>
      <c r="G998" s="215">
        <v>3331.72</v>
      </c>
      <c r="H998" s="216">
        <v>94795.57</v>
      </c>
      <c r="I998" s="216">
        <v>76067.91</v>
      </c>
      <c r="J998" s="216"/>
      <c r="K998" s="216">
        <v>18727.66</v>
      </c>
      <c r="L998" s="354">
        <v>9.5307178936531312</v>
      </c>
      <c r="M998" s="354">
        <v>11.500001511807215</v>
      </c>
      <c r="N998" s="354" t="s">
        <v>138</v>
      </c>
      <c r="O998" s="354">
        <v>5.6210185729893274</v>
      </c>
      <c r="P998" s="217"/>
      <c r="Q998" s="217"/>
      <c r="R998" s="217">
        <v>22</v>
      </c>
    </row>
    <row r="999" spans="1:18" ht="84">
      <c r="A999" s="213">
        <v>187</v>
      </c>
      <c r="B999" s="210" t="s">
        <v>1720</v>
      </c>
      <c r="C999" s="214" t="s">
        <v>1721</v>
      </c>
      <c r="D999" s="215">
        <v>9657.7199999999993</v>
      </c>
      <c r="E999" s="215">
        <v>6326</v>
      </c>
      <c r="F999" s="215"/>
      <c r="G999" s="215">
        <v>3331.72</v>
      </c>
      <c r="H999" s="216">
        <v>91476.67</v>
      </c>
      <c r="I999" s="216">
        <v>72749.009999999995</v>
      </c>
      <c r="J999" s="216"/>
      <c r="K999" s="216">
        <v>18727.66</v>
      </c>
      <c r="L999" s="354">
        <v>9.4718701722559775</v>
      </c>
      <c r="M999" s="354">
        <v>11.500001580777742</v>
      </c>
      <c r="N999" s="354" t="s">
        <v>138</v>
      </c>
      <c r="O999" s="354">
        <v>5.6210185729893274</v>
      </c>
      <c r="P999" s="217"/>
      <c r="Q999" s="217"/>
      <c r="R999" s="217">
        <v>22</v>
      </c>
    </row>
    <row r="1000" spans="1:18" ht="84">
      <c r="A1000" s="213">
        <v>188</v>
      </c>
      <c r="B1000" s="210" t="s">
        <v>1722</v>
      </c>
      <c r="C1000" s="214" t="s">
        <v>1723</v>
      </c>
      <c r="D1000" s="215">
        <v>11302.24</v>
      </c>
      <c r="E1000" s="215">
        <v>7967.03</v>
      </c>
      <c r="F1000" s="215">
        <v>3.49</v>
      </c>
      <c r="G1000" s="215">
        <v>3331.72</v>
      </c>
      <c r="H1000" s="216">
        <v>110362.58</v>
      </c>
      <c r="I1000" s="216">
        <v>91620.79</v>
      </c>
      <c r="J1000" s="216">
        <v>14.13</v>
      </c>
      <c r="K1000" s="216">
        <v>18727.66</v>
      </c>
      <c r="L1000" s="354">
        <v>9.7646643497218246</v>
      </c>
      <c r="M1000" s="354">
        <v>11.499993096549153</v>
      </c>
      <c r="N1000" s="354">
        <v>4.0487106017191978</v>
      </c>
      <c r="O1000" s="354">
        <v>5.6210185729893274</v>
      </c>
      <c r="P1000" s="217"/>
      <c r="Q1000" s="217"/>
      <c r="R1000" s="217">
        <v>22</v>
      </c>
    </row>
    <row r="1001" spans="1:18" ht="84">
      <c r="A1001" s="213">
        <v>189</v>
      </c>
      <c r="B1001" s="210" t="s">
        <v>1724</v>
      </c>
      <c r="C1001" s="214" t="s">
        <v>1725</v>
      </c>
      <c r="D1001" s="215">
        <v>12730.65</v>
      </c>
      <c r="E1001" s="215">
        <v>9398.93</v>
      </c>
      <c r="F1001" s="215"/>
      <c r="G1001" s="215">
        <v>3331.72</v>
      </c>
      <c r="H1001" s="216">
        <v>126815.3</v>
      </c>
      <c r="I1001" s="216">
        <v>108087.64</v>
      </c>
      <c r="J1001" s="216"/>
      <c r="K1001" s="216">
        <v>18727.66</v>
      </c>
      <c r="L1001" s="354">
        <v>9.9614159528382302</v>
      </c>
      <c r="M1001" s="354">
        <v>11.499994148270069</v>
      </c>
      <c r="N1001" s="354" t="s">
        <v>138</v>
      </c>
      <c r="O1001" s="354">
        <v>5.6210185729893274</v>
      </c>
      <c r="P1001" s="217"/>
      <c r="Q1001" s="217"/>
      <c r="R1001" s="217">
        <v>22</v>
      </c>
    </row>
    <row r="1002" spans="1:18" ht="84">
      <c r="A1002" s="213">
        <v>190</v>
      </c>
      <c r="B1002" s="210" t="s">
        <v>1726</v>
      </c>
      <c r="C1002" s="214" t="s">
        <v>1727</v>
      </c>
      <c r="D1002" s="215">
        <v>12442.05</v>
      </c>
      <c r="E1002" s="215">
        <v>9110.33</v>
      </c>
      <c r="F1002" s="215"/>
      <c r="G1002" s="215">
        <v>3331.72</v>
      </c>
      <c r="H1002" s="216">
        <v>123496.4</v>
      </c>
      <c r="I1002" s="216">
        <v>104768.74</v>
      </c>
      <c r="J1002" s="216"/>
      <c r="K1002" s="216">
        <v>18727.66</v>
      </c>
      <c r="L1002" s="354">
        <v>9.9257276734943201</v>
      </c>
      <c r="M1002" s="354">
        <v>11.499993962897063</v>
      </c>
      <c r="N1002" s="354" t="s">
        <v>138</v>
      </c>
      <c r="O1002" s="354">
        <v>5.6210185729893274</v>
      </c>
      <c r="P1002" s="217"/>
      <c r="Q1002" s="217"/>
      <c r="R1002" s="217">
        <v>22</v>
      </c>
    </row>
    <row r="1003" spans="1:18" ht="84">
      <c r="A1003" s="213">
        <v>191</v>
      </c>
      <c r="B1003" s="210" t="s">
        <v>1728</v>
      </c>
      <c r="C1003" s="214" t="s">
        <v>1729</v>
      </c>
      <c r="D1003" s="215">
        <v>10385.040000000001</v>
      </c>
      <c r="E1003" s="215">
        <v>7049.83</v>
      </c>
      <c r="F1003" s="215">
        <v>3.49</v>
      </c>
      <c r="G1003" s="215">
        <v>3331.72</v>
      </c>
      <c r="H1003" s="216">
        <v>99814.86</v>
      </c>
      <c r="I1003" s="216">
        <v>81073.070000000007</v>
      </c>
      <c r="J1003" s="216">
        <v>14.13</v>
      </c>
      <c r="K1003" s="216">
        <v>18727.66</v>
      </c>
      <c r="L1003" s="354">
        <v>9.6114083335259171</v>
      </c>
      <c r="M1003" s="354">
        <v>11.500003546184804</v>
      </c>
      <c r="N1003" s="354">
        <v>4.0487106017191978</v>
      </c>
      <c r="O1003" s="354">
        <v>5.6210185729893274</v>
      </c>
      <c r="P1003" s="217"/>
      <c r="Q1003" s="217"/>
      <c r="R1003" s="217">
        <v>22</v>
      </c>
    </row>
    <row r="1004" spans="1:18" ht="84">
      <c r="A1004" s="213">
        <v>192</v>
      </c>
      <c r="B1004" s="210" t="s">
        <v>1730</v>
      </c>
      <c r="C1004" s="214" t="s">
        <v>1731</v>
      </c>
      <c r="D1004" s="215">
        <v>11813.45</v>
      </c>
      <c r="E1004" s="215">
        <v>8481.73</v>
      </c>
      <c r="F1004" s="215"/>
      <c r="G1004" s="215">
        <v>3331.72</v>
      </c>
      <c r="H1004" s="216">
        <v>116267.58</v>
      </c>
      <c r="I1004" s="216">
        <v>97539.92</v>
      </c>
      <c r="J1004" s="216"/>
      <c r="K1004" s="216">
        <v>18727.66</v>
      </c>
      <c r="L1004" s="354">
        <v>9.8419665720005582</v>
      </c>
      <c r="M1004" s="354">
        <v>11.500002947511888</v>
      </c>
      <c r="N1004" s="354" t="s">
        <v>138</v>
      </c>
      <c r="O1004" s="354">
        <v>5.6210185729893274</v>
      </c>
      <c r="P1004" s="217"/>
      <c r="Q1004" s="217"/>
      <c r="R1004" s="217">
        <v>22</v>
      </c>
    </row>
    <row r="1005" spans="1:18" ht="84">
      <c r="A1005" s="213">
        <v>193</v>
      </c>
      <c r="B1005" s="210" t="s">
        <v>1732</v>
      </c>
      <c r="C1005" s="214" t="s">
        <v>1733</v>
      </c>
      <c r="D1005" s="215">
        <v>11524.85</v>
      </c>
      <c r="E1005" s="215">
        <v>8193.1299999999992</v>
      </c>
      <c r="F1005" s="215"/>
      <c r="G1005" s="215">
        <v>3331.72</v>
      </c>
      <c r="H1005" s="216">
        <v>112948.68</v>
      </c>
      <c r="I1005" s="216">
        <v>94221.02</v>
      </c>
      <c r="J1005" s="216"/>
      <c r="K1005" s="216">
        <v>18727.66</v>
      </c>
      <c r="L1005" s="354">
        <v>9.8004468604797452</v>
      </c>
      <c r="M1005" s="354">
        <v>11.500003051336915</v>
      </c>
      <c r="N1005" s="354" t="s">
        <v>138</v>
      </c>
      <c r="O1005" s="354">
        <v>5.6210185729893274</v>
      </c>
      <c r="P1005" s="217"/>
      <c r="Q1005" s="217"/>
      <c r="R1005" s="217">
        <v>22</v>
      </c>
    </row>
    <row r="1006" spans="1:18" ht="84">
      <c r="A1006" s="213">
        <v>194</v>
      </c>
      <c r="B1006" s="210" t="s">
        <v>1734</v>
      </c>
      <c r="C1006" s="214" t="s">
        <v>1735</v>
      </c>
      <c r="D1006" s="215">
        <v>10144.11</v>
      </c>
      <c r="E1006" s="215">
        <v>6695.63</v>
      </c>
      <c r="F1006" s="215">
        <v>3.49</v>
      </c>
      <c r="G1006" s="215">
        <v>3444.99</v>
      </c>
      <c r="H1006" s="216">
        <v>94346.58</v>
      </c>
      <c r="I1006" s="216">
        <v>76999.759999999995</v>
      </c>
      <c r="J1006" s="216">
        <v>14.13</v>
      </c>
      <c r="K1006" s="216">
        <v>17332.689999999999</v>
      </c>
      <c r="L1006" s="354">
        <v>9.3006266690720025</v>
      </c>
      <c r="M1006" s="354">
        <v>11.500002240267158</v>
      </c>
      <c r="N1006" s="354">
        <v>4.0487106017191978</v>
      </c>
      <c r="O1006" s="354">
        <v>5.0312744013770718</v>
      </c>
      <c r="P1006" s="217"/>
      <c r="Q1006" s="217"/>
      <c r="R1006" s="217">
        <v>22</v>
      </c>
    </row>
    <row r="1007" spans="1:18" ht="84">
      <c r="A1007" s="213">
        <v>195</v>
      </c>
      <c r="B1007" s="210" t="s">
        <v>1736</v>
      </c>
      <c r="C1007" s="214" t="s">
        <v>1737</v>
      </c>
      <c r="D1007" s="215">
        <v>11716.82</v>
      </c>
      <c r="E1007" s="215">
        <v>8271.83</v>
      </c>
      <c r="F1007" s="215"/>
      <c r="G1007" s="215">
        <v>3444.99</v>
      </c>
      <c r="H1007" s="216">
        <v>112458.75</v>
      </c>
      <c r="I1007" s="216">
        <v>95126.06</v>
      </c>
      <c r="J1007" s="216"/>
      <c r="K1007" s="216">
        <v>17332.689999999999</v>
      </c>
      <c r="L1007" s="354">
        <v>9.5980607366162491</v>
      </c>
      <c r="M1007" s="354">
        <v>11.500001813383495</v>
      </c>
      <c r="N1007" s="354" t="s">
        <v>138</v>
      </c>
      <c r="O1007" s="354">
        <v>5.0312744013770718</v>
      </c>
      <c r="P1007" s="217"/>
      <c r="Q1007" s="217"/>
      <c r="R1007" s="217">
        <v>22</v>
      </c>
    </row>
    <row r="1008" spans="1:18" ht="72">
      <c r="A1008" s="213">
        <v>196</v>
      </c>
      <c r="B1008" s="210" t="s">
        <v>1738</v>
      </c>
      <c r="C1008" s="214" t="s">
        <v>1739</v>
      </c>
      <c r="D1008" s="215">
        <v>11394.92</v>
      </c>
      <c r="E1008" s="215">
        <v>7949.93</v>
      </c>
      <c r="F1008" s="215"/>
      <c r="G1008" s="215">
        <v>3444.99</v>
      </c>
      <c r="H1008" s="216">
        <v>108756.9</v>
      </c>
      <c r="I1008" s="216">
        <v>91424.21</v>
      </c>
      <c r="J1008" s="216"/>
      <c r="K1008" s="216">
        <v>17332.689999999999</v>
      </c>
      <c r="L1008" s="354">
        <v>9.5443320356790569</v>
      </c>
      <c r="M1008" s="354">
        <v>11.500001886809066</v>
      </c>
      <c r="N1008" s="354" t="s">
        <v>138</v>
      </c>
      <c r="O1008" s="354">
        <v>5.0312744013770718</v>
      </c>
      <c r="P1008" s="217"/>
      <c r="Q1008" s="217"/>
      <c r="R1008" s="217">
        <v>22</v>
      </c>
    </row>
    <row r="1009" spans="1:18" ht="84">
      <c r="A1009" s="213">
        <v>197</v>
      </c>
      <c r="B1009" s="210" t="s">
        <v>1740</v>
      </c>
      <c r="C1009" s="214" t="s">
        <v>1741</v>
      </c>
      <c r="D1009" s="215">
        <v>9145.7800000000007</v>
      </c>
      <c r="E1009" s="215">
        <v>5697.3</v>
      </c>
      <c r="F1009" s="215">
        <v>3.49</v>
      </c>
      <c r="G1009" s="215">
        <v>3444.99</v>
      </c>
      <c r="H1009" s="216">
        <v>82865.740000000005</v>
      </c>
      <c r="I1009" s="216">
        <v>65518.92</v>
      </c>
      <c r="J1009" s="216">
        <v>14.13</v>
      </c>
      <c r="K1009" s="216">
        <v>17332.689999999999</v>
      </c>
      <c r="L1009" s="354">
        <v>9.060543769913556</v>
      </c>
      <c r="M1009" s="354">
        <v>11.499994734347847</v>
      </c>
      <c r="N1009" s="354">
        <v>4.0487106017191978</v>
      </c>
      <c r="O1009" s="354">
        <v>5.0312744013770718</v>
      </c>
      <c r="P1009" s="217"/>
      <c r="Q1009" s="217"/>
      <c r="R1009" s="217">
        <v>22</v>
      </c>
    </row>
    <row r="1010" spans="1:18" ht="84">
      <c r="A1010" s="213">
        <v>198</v>
      </c>
      <c r="B1010" s="210" t="s">
        <v>1742</v>
      </c>
      <c r="C1010" s="214" t="s">
        <v>1743</v>
      </c>
      <c r="D1010" s="215">
        <v>10718.49</v>
      </c>
      <c r="E1010" s="215">
        <v>7273.5</v>
      </c>
      <c r="F1010" s="215"/>
      <c r="G1010" s="215">
        <v>3444.99</v>
      </c>
      <c r="H1010" s="216">
        <v>100977.91</v>
      </c>
      <c r="I1010" s="216">
        <v>83645.22</v>
      </c>
      <c r="J1010" s="216"/>
      <c r="K1010" s="216">
        <v>17332.689999999999</v>
      </c>
      <c r="L1010" s="354">
        <v>9.4209081689678307</v>
      </c>
      <c r="M1010" s="354">
        <v>11.499995875438234</v>
      </c>
      <c r="N1010" s="354" t="s">
        <v>138</v>
      </c>
      <c r="O1010" s="354">
        <v>5.0312744013770718</v>
      </c>
      <c r="P1010" s="217"/>
      <c r="Q1010" s="217"/>
      <c r="R1010" s="217">
        <v>22</v>
      </c>
    </row>
    <row r="1011" spans="1:18" ht="84">
      <c r="A1011" s="213">
        <v>199</v>
      </c>
      <c r="B1011" s="210" t="s">
        <v>1744</v>
      </c>
      <c r="C1011" s="214" t="s">
        <v>1745</v>
      </c>
      <c r="D1011" s="215">
        <v>10396.59</v>
      </c>
      <c r="E1011" s="215">
        <v>6951.6</v>
      </c>
      <c r="F1011" s="215"/>
      <c r="G1011" s="215">
        <v>3444.99</v>
      </c>
      <c r="H1011" s="216">
        <v>97276.06</v>
      </c>
      <c r="I1011" s="216">
        <v>79943.37</v>
      </c>
      <c r="J1011" s="216"/>
      <c r="K1011" s="216">
        <v>17332.689999999999</v>
      </c>
      <c r="L1011" s="354">
        <v>9.3565351716283889</v>
      </c>
      <c r="M1011" s="354">
        <v>11.499995684446745</v>
      </c>
      <c r="N1011" s="354" t="s">
        <v>138</v>
      </c>
      <c r="O1011" s="354">
        <v>5.0312744013770718</v>
      </c>
      <c r="P1011" s="217"/>
      <c r="Q1011" s="217"/>
      <c r="R1011" s="217">
        <v>22</v>
      </c>
    </row>
    <row r="1012" spans="1:18" ht="84">
      <c r="A1012" s="213">
        <v>200</v>
      </c>
      <c r="B1012" s="210" t="s">
        <v>1746</v>
      </c>
      <c r="C1012" s="214" t="s">
        <v>1747</v>
      </c>
      <c r="D1012" s="215">
        <v>14013.57</v>
      </c>
      <c r="E1012" s="215">
        <v>10042.5</v>
      </c>
      <c r="F1012" s="215">
        <v>3.49</v>
      </c>
      <c r="G1012" s="215">
        <v>3967.58</v>
      </c>
      <c r="H1012" s="216">
        <v>138545.71</v>
      </c>
      <c r="I1012" s="216">
        <v>115488.78</v>
      </c>
      <c r="J1012" s="216">
        <v>14.13</v>
      </c>
      <c r="K1012" s="216">
        <v>23042.799999999999</v>
      </c>
      <c r="L1012" s="354">
        <v>9.8865392615871617</v>
      </c>
      <c r="M1012" s="354">
        <v>11.500002987303958</v>
      </c>
      <c r="N1012" s="354">
        <v>4.0487106017191978</v>
      </c>
      <c r="O1012" s="354">
        <v>5.8077719919951205</v>
      </c>
      <c r="P1012" s="217"/>
      <c r="Q1012" s="217"/>
      <c r="R1012" s="217">
        <v>22</v>
      </c>
    </row>
    <row r="1013" spans="1:18" ht="84">
      <c r="A1013" s="213">
        <v>201</v>
      </c>
      <c r="B1013" s="210" t="s">
        <v>1748</v>
      </c>
      <c r="C1013" s="214" t="s">
        <v>1749</v>
      </c>
      <c r="D1013" s="215">
        <v>16374.38</v>
      </c>
      <c r="E1013" s="215">
        <v>12406.8</v>
      </c>
      <c r="F1013" s="215"/>
      <c r="G1013" s="215">
        <v>3967.58</v>
      </c>
      <c r="H1013" s="216">
        <v>165721.03</v>
      </c>
      <c r="I1013" s="216">
        <v>142678.23000000001</v>
      </c>
      <c r="J1013" s="216"/>
      <c r="K1013" s="216">
        <v>23042.799999999999</v>
      </c>
      <c r="L1013" s="354">
        <v>10.12075144219201</v>
      </c>
      <c r="M1013" s="354">
        <v>11.500002418028824</v>
      </c>
      <c r="N1013" s="354" t="s">
        <v>138</v>
      </c>
      <c r="O1013" s="354">
        <v>5.8077719919951205</v>
      </c>
      <c r="P1013" s="217"/>
      <c r="Q1013" s="217"/>
      <c r="R1013" s="217">
        <v>22</v>
      </c>
    </row>
    <row r="1014" spans="1:18" ht="84">
      <c r="A1014" s="213">
        <v>202</v>
      </c>
      <c r="B1014" s="210" t="s">
        <v>1750</v>
      </c>
      <c r="C1014" s="214" t="s">
        <v>1751</v>
      </c>
      <c r="D1014" s="215">
        <v>15897.08</v>
      </c>
      <c r="E1014" s="215">
        <v>11929.5</v>
      </c>
      <c r="F1014" s="215"/>
      <c r="G1014" s="215">
        <v>3967.58</v>
      </c>
      <c r="H1014" s="216">
        <v>160232.07999999999</v>
      </c>
      <c r="I1014" s="216">
        <v>137189.28</v>
      </c>
      <c r="J1014" s="216"/>
      <c r="K1014" s="216">
        <v>23042.799999999999</v>
      </c>
      <c r="L1014" s="354">
        <v>10.079340356845407</v>
      </c>
      <c r="M1014" s="354">
        <v>11.500002514774298</v>
      </c>
      <c r="N1014" s="354" t="s">
        <v>138</v>
      </c>
      <c r="O1014" s="354">
        <v>5.8077719919951205</v>
      </c>
      <c r="P1014" s="217"/>
      <c r="Q1014" s="217"/>
      <c r="R1014" s="217">
        <v>22</v>
      </c>
    </row>
    <row r="1015" spans="1:18" ht="84">
      <c r="A1015" s="213">
        <v>203</v>
      </c>
      <c r="B1015" s="210" t="s">
        <v>1752</v>
      </c>
      <c r="C1015" s="214" t="s">
        <v>1753</v>
      </c>
      <c r="D1015" s="215">
        <v>17515.96</v>
      </c>
      <c r="E1015" s="215">
        <v>13544.89</v>
      </c>
      <c r="F1015" s="215">
        <v>3.49</v>
      </c>
      <c r="G1015" s="215">
        <v>3967.58</v>
      </c>
      <c r="H1015" s="216">
        <v>178823.12</v>
      </c>
      <c r="I1015" s="216">
        <v>155766.19</v>
      </c>
      <c r="J1015" s="216">
        <v>14.13</v>
      </c>
      <c r="K1015" s="216">
        <v>23042.799999999999</v>
      </c>
      <c r="L1015" s="354">
        <v>10.209153252233962</v>
      </c>
      <c r="M1015" s="354">
        <v>11.499996677713884</v>
      </c>
      <c r="N1015" s="354">
        <v>4.0487106017191978</v>
      </c>
      <c r="O1015" s="354">
        <v>5.8077719919951205</v>
      </c>
      <c r="P1015" s="217"/>
      <c r="Q1015" s="217"/>
      <c r="R1015" s="217">
        <v>22</v>
      </c>
    </row>
    <row r="1016" spans="1:18" ht="84">
      <c r="A1016" s="213">
        <v>204</v>
      </c>
      <c r="B1016" s="210" t="s">
        <v>1754</v>
      </c>
      <c r="C1016" s="214" t="s">
        <v>1755</v>
      </c>
      <c r="D1016" s="215">
        <v>20709.27</v>
      </c>
      <c r="E1016" s="215">
        <v>16741.689999999999</v>
      </c>
      <c r="F1016" s="215"/>
      <c r="G1016" s="215">
        <v>3967.58</v>
      </c>
      <c r="H1016" s="216">
        <v>215572.19</v>
      </c>
      <c r="I1016" s="216">
        <v>192529.39</v>
      </c>
      <c r="J1016" s="216"/>
      <c r="K1016" s="216">
        <v>23042.799999999999</v>
      </c>
      <c r="L1016" s="354">
        <v>10.409453833959381</v>
      </c>
      <c r="M1016" s="354">
        <v>11.499997312099318</v>
      </c>
      <c r="N1016" s="354" t="s">
        <v>138</v>
      </c>
      <c r="O1016" s="354">
        <v>5.8077719919951205</v>
      </c>
      <c r="P1016" s="217"/>
      <c r="Q1016" s="217"/>
      <c r="R1016" s="217">
        <v>22</v>
      </c>
    </row>
    <row r="1017" spans="1:18" ht="84">
      <c r="A1017" s="218">
        <v>205</v>
      </c>
      <c r="B1017" s="219" t="s">
        <v>1756</v>
      </c>
      <c r="C1017" s="220" t="s">
        <v>1757</v>
      </c>
      <c r="D1017" s="221">
        <v>20065.47</v>
      </c>
      <c r="E1017" s="221">
        <v>16097.89</v>
      </c>
      <c r="F1017" s="221"/>
      <c r="G1017" s="221">
        <v>3967.58</v>
      </c>
      <c r="H1017" s="222">
        <v>208168.49</v>
      </c>
      <c r="I1017" s="222">
        <v>185125.69</v>
      </c>
      <c r="J1017" s="222"/>
      <c r="K1017" s="222">
        <v>23042.799999999999</v>
      </c>
      <c r="L1017" s="355">
        <v>10.374463693100633</v>
      </c>
      <c r="M1017" s="355">
        <v>11.499997204602591</v>
      </c>
      <c r="N1017" s="355" t="s">
        <v>138</v>
      </c>
      <c r="O1017" s="355">
        <v>5.8077719919951205</v>
      </c>
      <c r="P1017" s="223"/>
      <c r="Q1017" s="223"/>
      <c r="R1017" s="223">
        <v>22</v>
      </c>
    </row>
    <row r="1018" spans="1:18" ht="12.75">
      <c r="A1018" s="360" t="s">
        <v>1758</v>
      </c>
      <c r="B1018" s="361"/>
      <c r="C1018" s="361"/>
      <c r="D1018" s="361"/>
      <c r="E1018" s="361"/>
      <c r="F1018" s="361"/>
      <c r="G1018" s="361"/>
      <c r="H1018" s="361"/>
      <c r="I1018" s="361"/>
      <c r="J1018" s="361"/>
      <c r="K1018" s="361"/>
      <c r="L1018" s="361"/>
      <c r="M1018" s="361"/>
      <c r="N1018" s="361"/>
      <c r="O1018" s="361"/>
      <c r="P1018" s="361"/>
      <c r="Q1018" s="361"/>
      <c r="R1018" s="361"/>
    </row>
    <row r="1019" spans="1:18" ht="84">
      <c r="A1019" s="213">
        <v>206</v>
      </c>
      <c r="B1019" s="210" t="s">
        <v>1759</v>
      </c>
      <c r="C1019" s="214" t="s">
        <v>1760</v>
      </c>
      <c r="D1019" s="215">
        <v>14274.82</v>
      </c>
      <c r="E1019" s="215">
        <v>10939.61</v>
      </c>
      <c r="F1019" s="215">
        <v>3.49</v>
      </c>
      <c r="G1019" s="215">
        <v>3331.72</v>
      </c>
      <c r="H1019" s="216">
        <v>144547.25</v>
      </c>
      <c r="I1019" s="216">
        <v>125805.46</v>
      </c>
      <c r="J1019" s="216">
        <v>14.13</v>
      </c>
      <c r="K1019" s="216">
        <v>18727.66</v>
      </c>
      <c r="L1019" s="354">
        <v>10.126029610180725</v>
      </c>
      <c r="M1019" s="354">
        <v>11.499994972398467</v>
      </c>
      <c r="N1019" s="354">
        <v>4.0487106017191978</v>
      </c>
      <c r="O1019" s="354">
        <v>5.6210185729893274</v>
      </c>
      <c r="P1019" s="217"/>
      <c r="Q1019" s="217"/>
      <c r="R1019" s="217">
        <v>23</v>
      </c>
    </row>
    <row r="1020" spans="1:18" ht="84">
      <c r="A1020" s="213">
        <v>207</v>
      </c>
      <c r="B1020" s="210" t="s">
        <v>1761</v>
      </c>
      <c r="C1020" s="214" t="s">
        <v>1762</v>
      </c>
      <c r="D1020" s="215">
        <v>15703.23</v>
      </c>
      <c r="E1020" s="215">
        <v>12371.51</v>
      </c>
      <c r="F1020" s="215"/>
      <c r="G1020" s="215">
        <v>3331.72</v>
      </c>
      <c r="H1020" s="216">
        <v>160999.97</v>
      </c>
      <c r="I1020" s="216">
        <v>142272.31</v>
      </c>
      <c r="J1020" s="216"/>
      <c r="K1020" s="216">
        <v>18727.66</v>
      </c>
      <c r="L1020" s="354">
        <v>10.252665852821362</v>
      </c>
      <c r="M1020" s="354">
        <v>11.499995554301778</v>
      </c>
      <c r="N1020" s="354" t="s">
        <v>138</v>
      </c>
      <c r="O1020" s="354">
        <v>5.6210185729893274</v>
      </c>
      <c r="P1020" s="217"/>
      <c r="Q1020" s="217"/>
      <c r="R1020" s="217">
        <v>23</v>
      </c>
    </row>
    <row r="1021" spans="1:18" ht="84">
      <c r="A1021" s="213">
        <v>208</v>
      </c>
      <c r="B1021" s="210" t="s">
        <v>1763</v>
      </c>
      <c r="C1021" s="214" t="s">
        <v>1764</v>
      </c>
      <c r="D1021" s="215">
        <v>15114.93</v>
      </c>
      <c r="E1021" s="215">
        <v>11783.21</v>
      </c>
      <c r="F1021" s="215"/>
      <c r="G1021" s="215">
        <v>3331.72</v>
      </c>
      <c r="H1021" s="216">
        <v>154234.51999999999</v>
      </c>
      <c r="I1021" s="216">
        <v>135506.85999999999</v>
      </c>
      <c r="J1021" s="216"/>
      <c r="K1021" s="216">
        <v>18727.66</v>
      </c>
      <c r="L1021" s="354">
        <v>10.204117385922395</v>
      </c>
      <c r="M1021" s="354">
        <v>11.499995332341527</v>
      </c>
      <c r="N1021" s="354" t="s">
        <v>138</v>
      </c>
      <c r="O1021" s="354">
        <v>5.6210185729893274</v>
      </c>
      <c r="P1021" s="217"/>
      <c r="Q1021" s="217"/>
      <c r="R1021" s="217">
        <v>23</v>
      </c>
    </row>
    <row r="1022" spans="1:18" ht="84">
      <c r="A1022" s="213">
        <v>209</v>
      </c>
      <c r="B1022" s="210" t="s">
        <v>1765</v>
      </c>
      <c r="C1022" s="214" t="s">
        <v>1766</v>
      </c>
      <c r="D1022" s="215">
        <v>13357.51</v>
      </c>
      <c r="E1022" s="215">
        <v>10022.299999999999</v>
      </c>
      <c r="F1022" s="215">
        <v>3.49</v>
      </c>
      <c r="G1022" s="215">
        <v>3331.72</v>
      </c>
      <c r="H1022" s="216">
        <v>133998.25</v>
      </c>
      <c r="I1022" s="216">
        <v>115256.46</v>
      </c>
      <c r="J1022" s="216">
        <v>14.13</v>
      </c>
      <c r="K1022" s="216">
        <v>18727.66</v>
      </c>
      <c r="L1022" s="354">
        <v>10.031678808400667</v>
      </c>
      <c r="M1022" s="354">
        <v>11.500000997774963</v>
      </c>
      <c r="N1022" s="354">
        <v>4.0487106017191978</v>
      </c>
      <c r="O1022" s="354">
        <v>5.6210185729893274</v>
      </c>
      <c r="P1022" s="217"/>
      <c r="Q1022" s="217"/>
      <c r="R1022" s="217">
        <v>23</v>
      </c>
    </row>
    <row r="1023" spans="1:18" ht="84">
      <c r="A1023" s="213">
        <v>210</v>
      </c>
      <c r="B1023" s="210" t="s">
        <v>1767</v>
      </c>
      <c r="C1023" s="214" t="s">
        <v>1768</v>
      </c>
      <c r="D1023" s="215">
        <v>14785.92</v>
      </c>
      <c r="E1023" s="215">
        <v>11454.2</v>
      </c>
      <c r="F1023" s="215"/>
      <c r="G1023" s="215">
        <v>3331.72</v>
      </c>
      <c r="H1023" s="216">
        <v>150450.97</v>
      </c>
      <c r="I1023" s="216">
        <v>131723.31</v>
      </c>
      <c r="J1023" s="216"/>
      <c r="K1023" s="216">
        <v>18727.66</v>
      </c>
      <c r="L1023" s="354">
        <v>10.175286353503873</v>
      </c>
      <c r="M1023" s="354">
        <v>11.500000873042202</v>
      </c>
      <c r="N1023" s="354" t="s">
        <v>138</v>
      </c>
      <c r="O1023" s="354">
        <v>5.6210185729893274</v>
      </c>
      <c r="P1023" s="217"/>
      <c r="Q1023" s="217"/>
      <c r="R1023" s="217">
        <v>23</v>
      </c>
    </row>
    <row r="1024" spans="1:18" ht="84">
      <c r="A1024" s="213">
        <v>211</v>
      </c>
      <c r="B1024" s="210" t="s">
        <v>1769</v>
      </c>
      <c r="C1024" s="214" t="s">
        <v>1770</v>
      </c>
      <c r="D1024" s="215">
        <v>14497.32</v>
      </c>
      <c r="E1024" s="215">
        <v>11165.6</v>
      </c>
      <c r="F1024" s="215"/>
      <c r="G1024" s="215">
        <v>3331.72</v>
      </c>
      <c r="H1024" s="216">
        <v>147132.07</v>
      </c>
      <c r="I1024" s="216">
        <v>128404.41</v>
      </c>
      <c r="J1024" s="216"/>
      <c r="K1024" s="216">
        <v>18727.66</v>
      </c>
      <c r="L1024" s="354">
        <v>10.148915109827197</v>
      </c>
      <c r="M1024" s="354">
        <v>11.500000895607938</v>
      </c>
      <c r="N1024" s="354" t="s">
        <v>138</v>
      </c>
      <c r="O1024" s="354">
        <v>5.6210185729893274</v>
      </c>
      <c r="P1024" s="217"/>
      <c r="Q1024" s="217"/>
      <c r="R1024" s="217">
        <v>23</v>
      </c>
    </row>
    <row r="1025" spans="1:18" ht="84">
      <c r="A1025" s="213">
        <v>212</v>
      </c>
      <c r="B1025" s="210" t="s">
        <v>1771</v>
      </c>
      <c r="C1025" s="214" t="s">
        <v>1772</v>
      </c>
      <c r="D1025" s="215">
        <v>16141.84</v>
      </c>
      <c r="E1025" s="215">
        <v>12806.63</v>
      </c>
      <c r="F1025" s="215">
        <v>3.49</v>
      </c>
      <c r="G1025" s="215">
        <v>3331.72</v>
      </c>
      <c r="H1025" s="216">
        <v>166017.98000000001</v>
      </c>
      <c r="I1025" s="216">
        <v>147276.19</v>
      </c>
      <c r="J1025" s="216">
        <v>14.13</v>
      </c>
      <c r="K1025" s="216">
        <v>18727.66</v>
      </c>
      <c r="L1025" s="354">
        <v>10.284947688739326</v>
      </c>
      <c r="M1025" s="354">
        <v>11.499995705349496</v>
      </c>
      <c r="N1025" s="354">
        <v>4.0487106017191978</v>
      </c>
      <c r="O1025" s="354">
        <v>5.6210185729893274</v>
      </c>
      <c r="P1025" s="217"/>
      <c r="Q1025" s="217"/>
      <c r="R1025" s="217">
        <v>23</v>
      </c>
    </row>
    <row r="1026" spans="1:18" ht="84">
      <c r="A1026" s="213">
        <v>213</v>
      </c>
      <c r="B1026" s="210" t="s">
        <v>1773</v>
      </c>
      <c r="C1026" s="214" t="s">
        <v>1774</v>
      </c>
      <c r="D1026" s="215">
        <v>17570.25</v>
      </c>
      <c r="E1026" s="215">
        <v>14238.53</v>
      </c>
      <c r="F1026" s="215"/>
      <c r="G1026" s="215">
        <v>3331.72</v>
      </c>
      <c r="H1026" s="216">
        <v>182470.7</v>
      </c>
      <c r="I1026" s="216">
        <v>163743.04000000001</v>
      </c>
      <c r="J1026" s="216"/>
      <c r="K1026" s="216">
        <v>18727.66</v>
      </c>
      <c r="L1026" s="354">
        <v>10.385207950939799</v>
      </c>
      <c r="M1026" s="354">
        <v>11.499996137241695</v>
      </c>
      <c r="N1026" s="354" t="s">
        <v>138</v>
      </c>
      <c r="O1026" s="354">
        <v>5.6210185729893274</v>
      </c>
      <c r="P1026" s="217"/>
      <c r="Q1026" s="217"/>
      <c r="R1026" s="217">
        <v>23</v>
      </c>
    </row>
    <row r="1027" spans="1:18" ht="84">
      <c r="A1027" s="213">
        <v>214</v>
      </c>
      <c r="B1027" s="210" t="s">
        <v>1775</v>
      </c>
      <c r="C1027" s="214" t="s">
        <v>1776</v>
      </c>
      <c r="D1027" s="215">
        <v>17281.650000000001</v>
      </c>
      <c r="E1027" s="215">
        <v>13949.93</v>
      </c>
      <c r="F1027" s="215"/>
      <c r="G1027" s="215">
        <v>3331.72</v>
      </c>
      <c r="H1027" s="216">
        <v>179151.8</v>
      </c>
      <c r="I1027" s="216">
        <v>160424.14000000001</v>
      </c>
      <c r="J1027" s="216"/>
      <c r="K1027" s="216">
        <v>18727.66</v>
      </c>
      <c r="L1027" s="354">
        <v>10.366591153043833</v>
      </c>
      <c r="M1027" s="354">
        <v>11.499996057327888</v>
      </c>
      <c r="N1027" s="354" t="s">
        <v>138</v>
      </c>
      <c r="O1027" s="354">
        <v>5.6210185729893274</v>
      </c>
      <c r="P1027" s="217"/>
      <c r="Q1027" s="217"/>
      <c r="R1027" s="217">
        <v>23</v>
      </c>
    </row>
    <row r="1028" spans="1:18" ht="84">
      <c r="A1028" s="213">
        <v>215</v>
      </c>
      <c r="B1028" s="210" t="s">
        <v>1777</v>
      </c>
      <c r="C1028" s="214" t="s">
        <v>1778</v>
      </c>
      <c r="D1028" s="215">
        <v>15224.64</v>
      </c>
      <c r="E1028" s="215">
        <v>11889.43</v>
      </c>
      <c r="F1028" s="215">
        <v>3.49</v>
      </c>
      <c r="G1028" s="215">
        <v>3331.72</v>
      </c>
      <c r="H1028" s="216">
        <v>155470.26</v>
      </c>
      <c r="I1028" s="216">
        <v>136728.47</v>
      </c>
      <c r="J1028" s="216">
        <v>14.13</v>
      </c>
      <c r="K1028" s="216">
        <v>18727.66</v>
      </c>
      <c r="L1028" s="354">
        <v>10.21175279021376</v>
      </c>
      <c r="M1028" s="354">
        <v>11.500002102708036</v>
      </c>
      <c r="N1028" s="354">
        <v>4.0487106017191978</v>
      </c>
      <c r="O1028" s="354">
        <v>5.6210185729893274</v>
      </c>
      <c r="P1028" s="217"/>
      <c r="Q1028" s="217"/>
      <c r="R1028" s="217">
        <v>23</v>
      </c>
    </row>
    <row r="1029" spans="1:18" ht="84">
      <c r="A1029" s="213">
        <v>216</v>
      </c>
      <c r="B1029" s="210" t="s">
        <v>1779</v>
      </c>
      <c r="C1029" s="214" t="s">
        <v>1780</v>
      </c>
      <c r="D1029" s="215">
        <v>16653.05</v>
      </c>
      <c r="E1029" s="215">
        <v>13321.33</v>
      </c>
      <c r="F1029" s="215"/>
      <c r="G1029" s="215">
        <v>3331.72</v>
      </c>
      <c r="H1029" s="216">
        <v>171922.98</v>
      </c>
      <c r="I1029" s="216">
        <v>153195.32</v>
      </c>
      <c r="J1029" s="216"/>
      <c r="K1029" s="216">
        <v>18727.66</v>
      </c>
      <c r="L1029" s="354">
        <v>10.323813355511454</v>
      </c>
      <c r="M1029" s="354">
        <v>11.50000187668949</v>
      </c>
      <c r="N1029" s="354" t="s">
        <v>138</v>
      </c>
      <c r="O1029" s="354">
        <v>5.6210185729893274</v>
      </c>
      <c r="P1029" s="217"/>
      <c r="Q1029" s="217"/>
      <c r="R1029" s="217">
        <v>23</v>
      </c>
    </row>
    <row r="1030" spans="1:18" ht="84">
      <c r="A1030" s="213">
        <v>217</v>
      </c>
      <c r="B1030" s="210" t="s">
        <v>1781</v>
      </c>
      <c r="C1030" s="214" t="s">
        <v>1782</v>
      </c>
      <c r="D1030" s="215">
        <v>16364.45</v>
      </c>
      <c r="E1030" s="215">
        <v>13032.73</v>
      </c>
      <c r="F1030" s="215"/>
      <c r="G1030" s="215">
        <v>3331.72</v>
      </c>
      <c r="H1030" s="216">
        <v>168604.08</v>
      </c>
      <c r="I1030" s="216">
        <v>149876.42000000001</v>
      </c>
      <c r="J1030" s="216"/>
      <c r="K1030" s="216">
        <v>18727.66</v>
      </c>
      <c r="L1030" s="354">
        <v>10.303070375111902</v>
      </c>
      <c r="M1030" s="354">
        <v>11.500001918247367</v>
      </c>
      <c r="N1030" s="354" t="s">
        <v>138</v>
      </c>
      <c r="O1030" s="354">
        <v>5.6210185729893274</v>
      </c>
      <c r="P1030" s="217"/>
      <c r="Q1030" s="217"/>
      <c r="R1030" s="217">
        <v>23</v>
      </c>
    </row>
    <row r="1031" spans="1:18" ht="84">
      <c r="A1031" s="213">
        <v>218</v>
      </c>
      <c r="B1031" s="210" t="s">
        <v>1783</v>
      </c>
      <c r="C1031" s="214" t="s">
        <v>1784</v>
      </c>
      <c r="D1031" s="215">
        <v>15449.91</v>
      </c>
      <c r="E1031" s="215">
        <v>12001.43</v>
      </c>
      <c r="F1031" s="215">
        <v>3.49</v>
      </c>
      <c r="G1031" s="215">
        <v>3444.99</v>
      </c>
      <c r="H1031" s="216">
        <v>155363.28</v>
      </c>
      <c r="I1031" s="216">
        <v>138016.46</v>
      </c>
      <c r="J1031" s="216">
        <v>14.13</v>
      </c>
      <c r="K1031" s="216">
        <v>17332.689999999999</v>
      </c>
      <c r="L1031" s="354">
        <v>10.055934306413436</v>
      </c>
      <c r="M1031" s="354">
        <v>11.500001249851058</v>
      </c>
      <c r="N1031" s="354">
        <v>4.0487106017191978</v>
      </c>
      <c r="O1031" s="354">
        <v>5.0312744013770718</v>
      </c>
      <c r="P1031" s="217"/>
      <c r="Q1031" s="217"/>
      <c r="R1031" s="217">
        <v>23</v>
      </c>
    </row>
    <row r="1032" spans="1:18" ht="84">
      <c r="A1032" s="213">
        <v>219</v>
      </c>
      <c r="B1032" s="210" t="s">
        <v>1785</v>
      </c>
      <c r="C1032" s="214" t="s">
        <v>1786</v>
      </c>
      <c r="D1032" s="215">
        <v>17022.62</v>
      </c>
      <c r="E1032" s="215">
        <v>13577.63</v>
      </c>
      <c r="F1032" s="215"/>
      <c r="G1032" s="215">
        <v>3444.99</v>
      </c>
      <c r="H1032" s="216">
        <v>173475.45</v>
      </c>
      <c r="I1032" s="216">
        <v>156142.76</v>
      </c>
      <c r="J1032" s="216"/>
      <c r="K1032" s="216">
        <v>17332.689999999999</v>
      </c>
      <c r="L1032" s="354">
        <v>10.190878372424457</v>
      </c>
      <c r="M1032" s="354">
        <v>11.500001104758343</v>
      </c>
      <c r="N1032" s="354" t="s">
        <v>138</v>
      </c>
      <c r="O1032" s="354">
        <v>5.0312744013770718</v>
      </c>
      <c r="P1032" s="217"/>
      <c r="Q1032" s="217"/>
      <c r="R1032" s="217">
        <v>23</v>
      </c>
    </row>
    <row r="1033" spans="1:18" ht="72">
      <c r="A1033" s="213">
        <v>220</v>
      </c>
      <c r="B1033" s="210" t="s">
        <v>1787</v>
      </c>
      <c r="C1033" s="214" t="s">
        <v>1788</v>
      </c>
      <c r="D1033" s="215">
        <v>16700.72</v>
      </c>
      <c r="E1033" s="215">
        <v>13255.73</v>
      </c>
      <c r="F1033" s="215"/>
      <c r="G1033" s="215">
        <v>3444.99</v>
      </c>
      <c r="H1033" s="216">
        <v>169773.6</v>
      </c>
      <c r="I1033" s="216">
        <v>152440.91</v>
      </c>
      <c r="J1033" s="216"/>
      <c r="K1033" s="216">
        <v>17332.689999999999</v>
      </c>
      <c r="L1033" s="354">
        <v>10.165645553006097</v>
      </c>
      <c r="M1033" s="354">
        <v>11.500001131586115</v>
      </c>
      <c r="N1033" s="354" t="s">
        <v>138</v>
      </c>
      <c r="O1033" s="354">
        <v>5.0312744013770718</v>
      </c>
      <c r="P1033" s="217"/>
      <c r="Q1033" s="217"/>
      <c r="R1033" s="217">
        <v>23</v>
      </c>
    </row>
    <row r="1034" spans="1:18" ht="84">
      <c r="A1034" s="213">
        <v>221</v>
      </c>
      <c r="B1034" s="210" t="s">
        <v>1789</v>
      </c>
      <c r="C1034" s="214" t="s">
        <v>1790</v>
      </c>
      <c r="D1034" s="215">
        <v>14451.58</v>
      </c>
      <c r="E1034" s="215">
        <v>11003.1</v>
      </c>
      <c r="F1034" s="215">
        <v>3.49</v>
      </c>
      <c r="G1034" s="215">
        <v>3444.99</v>
      </c>
      <c r="H1034" s="216">
        <v>143882.44</v>
      </c>
      <c r="I1034" s="216">
        <v>126535.62</v>
      </c>
      <c r="J1034" s="216">
        <v>14.13</v>
      </c>
      <c r="K1034" s="216">
        <v>17332.689999999999</v>
      </c>
      <c r="L1034" s="354">
        <v>9.9561736502167939</v>
      </c>
      <c r="M1034" s="354">
        <v>11.49999727349565</v>
      </c>
      <c r="N1034" s="354">
        <v>4.0487106017191978</v>
      </c>
      <c r="O1034" s="354">
        <v>5.0312744013770718</v>
      </c>
      <c r="P1034" s="217"/>
      <c r="Q1034" s="217"/>
      <c r="R1034" s="217">
        <v>23</v>
      </c>
    </row>
    <row r="1035" spans="1:18" ht="84">
      <c r="A1035" s="213">
        <v>222</v>
      </c>
      <c r="B1035" s="210" t="s">
        <v>1791</v>
      </c>
      <c r="C1035" s="214" t="s">
        <v>1792</v>
      </c>
      <c r="D1035" s="215">
        <v>16024.29</v>
      </c>
      <c r="E1035" s="215">
        <v>12579.3</v>
      </c>
      <c r="F1035" s="215"/>
      <c r="G1035" s="215">
        <v>3444.99</v>
      </c>
      <c r="H1035" s="216">
        <v>161994.60999999999</v>
      </c>
      <c r="I1035" s="216">
        <v>144661.92000000001</v>
      </c>
      <c r="J1035" s="216"/>
      <c r="K1035" s="216">
        <v>17332.689999999999</v>
      </c>
      <c r="L1035" s="354">
        <v>10.109315919769299</v>
      </c>
      <c r="M1035" s="354">
        <v>11.499997615129619</v>
      </c>
      <c r="N1035" s="354" t="s">
        <v>138</v>
      </c>
      <c r="O1035" s="354">
        <v>5.0312744013770718</v>
      </c>
      <c r="P1035" s="217"/>
      <c r="Q1035" s="217"/>
      <c r="R1035" s="217">
        <v>23</v>
      </c>
    </row>
    <row r="1036" spans="1:18" ht="84">
      <c r="A1036" s="213">
        <v>223</v>
      </c>
      <c r="B1036" s="210" t="s">
        <v>1793</v>
      </c>
      <c r="C1036" s="214" t="s">
        <v>1794</v>
      </c>
      <c r="D1036" s="215">
        <v>15702.39</v>
      </c>
      <c r="E1036" s="215">
        <v>12257.4</v>
      </c>
      <c r="F1036" s="215"/>
      <c r="G1036" s="215">
        <v>3444.99</v>
      </c>
      <c r="H1036" s="216">
        <v>158292.76</v>
      </c>
      <c r="I1036" s="216">
        <v>140960.07</v>
      </c>
      <c r="J1036" s="216"/>
      <c r="K1036" s="216">
        <v>17332.689999999999</v>
      </c>
      <c r="L1036" s="354">
        <v>10.080806807116625</v>
      </c>
      <c r="M1036" s="354">
        <v>11.499997552498899</v>
      </c>
      <c r="N1036" s="354" t="s">
        <v>138</v>
      </c>
      <c r="O1036" s="354">
        <v>5.0312744013770718</v>
      </c>
      <c r="P1036" s="217"/>
      <c r="Q1036" s="217"/>
      <c r="R1036" s="217">
        <v>23</v>
      </c>
    </row>
    <row r="1037" spans="1:18" ht="84">
      <c r="A1037" s="213">
        <v>224</v>
      </c>
      <c r="B1037" s="210" t="s">
        <v>1795</v>
      </c>
      <c r="C1037" s="214" t="s">
        <v>1796</v>
      </c>
      <c r="D1037" s="215">
        <v>21972.27</v>
      </c>
      <c r="E1037" s="215">
        <v>18001.2</v>
      </c>
      <c r="F1037" s="215">
        <v>3.49</v>
      </c>
      <c r="G1037" s="215">
        <v>3967.58</v>
      </c>
      <c r="H1037" s="216">
        <v>230070.76</v>
      </c>
      <c r="I1037" s="216">
        <v>207013.83</v>
      </c>
      <c r="J1037" s="216">
        <v>14.13</v>
      </c>
      <c r="K1037" s="216">
        <v>23042.799999999999</v>
      </c>
      <c r="L1037" s="354">
        <v>10.470959987293075</v>
      </c>
      <c r="M1037" s="354">
        <v>11.500001666555562</v>
      </c>
      <c r="N1037" s="354">
        <v>4.0487106017191978</v>
      </c>
      <c r="O1037" s="354">
        <v>5.8077719919951205</v>
      </c>
      <c r="P1037" s="217"/>
      <c r="Q1037" s="217"/>
      <c r="R1037" s="217">
        <v>23</v>
      </c>
    </row>
    <row r="1038" spans="1:18" ht="84">
      <c r="A1038" s="213">
        <v>225</v>
      </c>
      <c r="B1038" s="210" t="s">
        <v>1797</v>
      </c>
      <c r="C1038" s="214" t="s">
        <v>1798</v>
      </c>
      <c r="D1038" s="215">
        <v>24333.08</v>
      </c>
      <c r="E1038" s="215">
        <v>20365.5</v>
      </c>
      <c r="F1038" s="215"/>
      <c r="G1038" s="215">
        <v>3967.58</v>
      </c>
      <c r="H1038" s="216">
        <v>257246.07999999999</v>
      </c>
      <c r="I1038" s="216">
        <v>234203.28</v>
      </c>
      <c r="J1038" s="216"/>
      <c r="K1038" s="216">
        <v>23042.799999999999</v>
      </c>
      <c r="L1038" s="354">
        <v>10.571866775599306</v>
      </c>
      <c r="M1038" s="354">
        <v>11.500001473079472</v>
      </c>
      <c r="N1038" s="354" t="s">
        <v>138</v>
      </c>
      <c r="O1038" s="354">
        <v>5.8077719919951205</v>
      </c>
      <c r="P1038" s="217"/>
      <c r="Q1038" s="217"/>
      <c r="R1038" s="217">
        <v>23</v>
      </c>
    </row>
    <row r="1039" spans="1:18" ht="84">
      <c r="A1039" s="213">
        <v>226</v>
      </c>
      <c r="B1039" s="210" t="s">
        <v>1799</v>
      </c>
      <c r="C1039" s="214" t="s">
        <v>1800</v>
      </c>
      <c r="D1039" s="215">
        <v>23855.78</v>
      </c>
      <c r="E1039" s="215">
        <v>19888.2</v>
      </c>
      <c r="F1039" s="215"/>
      <c r="G1039" s="215">
        <v>3967.58</v>
      </c>
      <c r="H1039" s="216">
        <v>251757.13</v>
      </c>
      <c r="I1039" s="216">
        <v>228714.33</v>
      </c>
      <c r="J1039" s="216"/>
      <c r="K1039" s="216">
        <v>23042.799999999999</v>
      </c>
      <c r="L1039" s="354">
        <v>10.55329693684298</v>
      </c>
      <c r="M1039" s="354">
        <v>11.500001508432135</v>
      </c>
      <c r="N1039" s="354" t="s">
        <v>138</v>
      </c>
      <c r="O1039" s="354">
        <v>5.8077719919951205</v>
      </c>
      <c r="P1039" s="217"/>
      <c r="Q1039" s="217"/>
      <c r="R1039" s="217">
        <v>23</v>
      </c>
    </row>
    <row r="1040" spans="1:18" ht="84">
      <c r="A1040" s="213">
        <v>227</v>
      </c>
      <c r="B1040" s="210" t="s">
        <v>1801</v>
      </c>
      <c r="C1040" s="214" t="s">
        <v>1802</v>
      </c>
      <c r="D1040" s="215">
        <v>28260.76</v>
      </c>
      <c r="E1040" s="215">
        <v>24289.69</v>
      </c>
      <c r="F1040" s="215">
        <v>3.49</v>
      </c>
      <c r="G1040" s="215">
        <v>3967.58</v>
      </c>
      <c r="H1040" s="216">
        <v>302388.32</v>
      </c>
      <c r="I1040" s="216">
        <v>279331.39</v>
      </c>
      <c r="J1040" s="216">
        <v>14.13</v>
      </c>
      <c r="K1040" s="216">
        <v>23042.799999999999</v>
      </c>
      <c r="L1040" s="354">
        <v>10.699935882828347</v>
      </c>
      <c r="M1040" s="354">
        <v>11.499998147362112</v>
      </c>
      <c r="N1040" s="354">
        <v>4.0487106017191978</v>
      </c>
      <c r="O1040" s="354">
        <v>5.8077719919951205</v>
      </c>
      <c r="P1040" s="217"/>
      <c r="Q1040" s="217"/>
      <c r="R1040" s="217">
        <v>23</v>
      </c>
    </row>
    <row r="1041" spans="1:18" ht="84">
      <c r="A1041" s="213">
        <v>228</v>
      </c>
      <c r="B1041" s="210" t="s">
        <v>1803</v>
      </c>
      <c r="C1041" s="214" t="s">
        <v>1804</v>
      </c>
      <c r="D1041" s="215">
        <v>31454.07</v>
      </c>
      <c r="E1041" s="215">
        <v>27486.49</v>
      </c>
      <c r="F1041" s="215"/>
      <c r="G1041" s="215">
        <v>3967.58</v>
      </c>
      <c r="H1041" s="216">
        <v>339137.39</v>
      </c>
      <c r="I1041" s="216">
        <v>316094.59000000003</v>
      </c>
      <c r="J1041" s="216"/>
      <c r="K1041" s="216">
        <v>23042.799999999999</v>
      </c>
      <c r="L1041" s="354">
        <v>10.781987513857509</v>
      </c>
      <c r="M1041" s="354">
        <v>11.499998362832068</v>
      </c>
      <c r="N1041" s="354" t="s">
        <v>138</v>
      </c>
      <c r="O1041" s="354">
        <v>5.8077719919951205</v>
      </c>
      <c r="P1041" s="217"/>
      <c r="Q1041" s="217"/>
      <c r="R1041" s="217">
        <v>23</v>
      </c>
    </row>
    <row r="1042" spans="1:18" ht="84">
      <c r="A1042" s="218">
        <v>229</v>
      </c>
      <c r="B1042" s="219" t="s">
        <v>1805</v>
      </c>
      <c r="C1042" s="220" t="s">
        <v>1806</v>
      </c>
      <c r="D1042" s="221">
        <v>30810.27</v>
      </c>
      <c r="E1042" s="221">
        <v>26842.69</v>
      </c>
      <c r="F1042" s="221"/>
      <c r="G1042" s="221">
        <v>3967.58</v>
      </c>
      <c r="H1042" s="222">
        <v>331733.69</v>
      </c>
      <c r="I1042" s="222">
        <v>308690.89</v>
      </c>
      <c r="J1042" s="222"/>
      <c r="K1042" s="222">
        <v>23042.799999999999</v>
      </c>
      <c r="L1042" s="355">
        <v>10.7669841906611</v>
      </c>
      <c r="M1042" s="355">
        <v>11.499998323565933</v>
      </c>
      <c r="N1042" s="355" t="s">
        <v>138</v>
      </c>
      <c r="O1042" s="355">
        <v>5.8077719919951205</v>
      </c>
      <c r="P1042" s="223"/>
      <c r="Q1042" s="223"/>
      <c r="R1042" s="223">
        <v>23</v>
      </c>
    </row>
    <row r="1043" spans="1:18" ht="12.75">
      <c r="A1043" s="360" t="s">
        <v>1807</v>
      </c>
      <c r="B1043" s="361"/>
      <c r="C1043" s="361"/>
      <c r="D1043" s="361"/>
      <c r="E1043" s="361"/>
      <c r="F1043" s="361"/>
      <c r="G1043" s="361"/>
      <c r="H1043" s="361"/>
      <c r="I1043" s="361"/>
      <c r="J1043" s="361"/>
      <c r="K1043" s="361"/>
      <c r="L1043" s="361"/>
      <c r="M1043" s="361"/>
      <c r="N1043" s="361"/>
      <c r="O1043" s="361"/>
      <c r="P1043" s="361"/>
      <c r="Q1043" s="361"/>
      <c r="R1043" s="361"/>
    </row>
    <row r="1044" spans="1:18" ht="24">
      <c r="A1044" s="218">
        <v>230</v>
      </c>
      <c r="B1044" s="219" t="s">
        <v>1808</v>
      </c>
      <c r="C1044" s="220" t="s">
        <v>1809</v>
      </c>
      <c r="D1044" s="221">
        <v>5762.79</v>
      </c>
      <c r="E1044" s="221">
        <v>800.22</v>
      </c>
      <c r="F1044" s="221">
        <v>103.38</v>
      </c>
      <c r="G1044" s="221">
        <v>4859.1899999999996</v>
      </c>
      <c r="H1044" s="222">
        <v>23910.38</v>
      </c>
      <c r="I1044" s="222">
        <v>9202.4699999999993</v>
      </c>
      <c r="J1044" s="222">
        <v>987.92</v>
      </c>
      <c r="K1044" s="222">
        <v>13719.99</v>
      </c>
      <c r="L1044" s="355">
        <v>4.1490979195840909</v>
      </c>
      <c r="M1044" s="355">
        <v>11.499925020619328</v>
      </c>
      <c r="N1044" s="355">
        <v>9.5562004256142394</v>
      </c>
      <c r="O1044" s="355">
        <v>2.8235137955091281</v>
      </c>
      <c r="P1044" s="223"/>
      <c r="Q1044" s="223"/>
      <c r="R1044" s="223">
        <v>24</v>
      </c>
    </row>
    <row r="1045" spans="1:18" ht="12.75">
      <c r="A1045" s="360" t="s">
        <v>1810</v>
      </c>
      <c r="B1045" s="361"/>
      <c r="C1045" s="361"/>
      <c r="D1045" s="361"/>
      <c r="E1045" s="361"/>
      <c r="F1045" s="361"/>
      <c r="G1045" s="361"/>
      <c r="H1045" s="361"/>
      <c r="I1045" s="361"/>
      <c r="J1045" s="361"/>
      <c r="K1045" s="361"/>
      <c r="L1045" s="361"/>
      <c r="M1045" s="361"/>
      <c r="N1045" s="361"/>
      <c r="O1045" s="361"/>
      <c r="P1045" s="361"/>
      <c r="Q1045" s="361"/>
      <c r="R1045" s="361"/>
    </row>
    <row r="1046" spans="1:18" ht="48">
      <c r="A1046" s="213">
        <v>231</v>
      </c>
      <c r="B1046" s="210" t="s">
        <v>1811</v>
      </c>
      <c r="C1046" s="214" t="s">
        <v>1812</v>
      </c>
      <c r="D1046" s="215">
        <v>1291.02</v>
      </c>
      <c r="E1046" s="215">
        <v>193.93</v>
      </c>
      <c r="F1046" s="215">
        <v>1090.5899999999999</v>
      </c>
      <c r="G1046" s="215">
        <v>6.5</v>
      </c>
      <c r="H1046" s="216">
        <v>8034.08</v>
      </c>
      <c r="I1046" s="216">
        <v>2230.21</v>
      </c>
      <c r="J1046" s="216">
        <v>5762.47</v>
      </c>
      <c r="K1046" s="216">
        <v>41.4</v>
      </c>
      <c r="L1046" s="354">
        <v>6.2230484423169274</v>
      </c>
      <c r="M1046" s="354">
        <v>11.50007734749652</v>
      </c>
      <c r="N1046" s="354">
        <v>5.2838096809983597</v>
      </c>
      <c r="O1046" s="354">
        <v>6.3692307692307688</v>
      </c>
      <c r="P1046" s="217"/>
      <c r="Q1046" s="217"/>
      <c r="R1046" s="217">
        <v>25</v>
      </c>
    </row>
    <row r="1047" spans="1:18" ht="36">
      <c r="A1047" s="213">
        <v>232</v>
      </c>
      <c r="B1047" s="210" t="s">
        <v>1813</v>
      </c>
      <c r="C1047" s="214" t="s">
        <v>1814</v>
      </c>
      <c r="D1047" s="215">
        <v>1607.92</v>
      </c>
      <c r="E1047" s="215">
        <v>241.75</v>
      </c>
      <c r="F1047" s="215">
        <v>1359.67</v>
      </c>
      <c r="G1047" s="215">
        <v>6.5</v>
      </c>
      <c r="H1047" s="216">
        <v>10005.77</v>
      </c>
      <c r="I1047" s="216">
        <v>2780.16</v>
      </c>
      <c r="J1047" s="216">
        <v>7184.21</v>
      </c>
      <c r="K1047" s="216">
        <v>41.4</v>
      </c>
      <c r="L1047" s="354">
        <v>6.2228033733021544</v>
      </c>
      <c r="M1047" s="354">
        <v>11.500144777662875</v>
      </c>
      <c r="N1047" s="354">
        <v>5.2837894489103974</v>
      </c>
      <c r="O1047" s="354">
        <v>6.3692307692307688</v>
      </c>
      <c r="P1047" s="217"/>
      <c r="Q1047" s="217"/>
      <c r="R1047" s="217">
        <v>25</v>
      </c>
    </row>
    <row r="1048" spans="1:18" ht="36">
      <c r="A1048" s="213">
        <v>233</v>
      </c>
      <c r="B1048" s="210" t="s">
        <v>1815</v>
      </c>
      <c r="C1048" s="214" t="s">
        <v>1816</v>
      </c>
      <c r="D1048" s="215">
        <v>1543.31</v>
      </c>
      <c r="E1048" s="215">
        <v>231.91</v>
      </c>
      <c r="F1048" s="215">
        <v>1304.9000000000001</v>
      </c>
      <c r="G1048" s="215">
        <v>6.5</v>
      </c>
      <c r="H1048" s="216">
        <v>9603.24</v>
      </c>
      <c r="I1048" s="216">
        <v>2667.01</v>
      </c>
      <c r="J1048" s="216">
        <v>6894.83</v>
      </c>
      <c r="K1048" s="216">
        <v>41.4</v>
      </c>
      <c r="L1048" s="354">
        <v>6.2224958044722056</v>
      </c>
      <c r="M1048" s="354">
        <v>11.500194040791687</v>
      </c>
      <c r="N1048" s="354">
        <v>5.2837995248678054</v>
      </c>
      <c r="O1048" s="354">
        <v>6.3692307692307688</v>
      </c>
      <c r="P1048" s="217"/>
      <c r="Q1048" s="217"/>
      <c r="R1048" s="217">
        <v>25</v>
      </c>
    </row>
    <row r="1049" spans="1:18" ht="48">
      <c r="A1049" s="213">
        <v>234</v>
      </c>
      <c r="B1049" s="210" t="s">
        <v>1817</v>
      </c>
      <c r="C1049" s="214" t="s">
        <v>1818</v>
      </c>
      <c r="D1049" s="215">
        <v>1543.31</v>
      </c>
      <c r="E1049" s="215">
        <v>231.91</v>
      </c>
      <c r="F1049" s="215">
        <v>1304.9000000000001</v>
      </c>
      <c r="G1049" s="215">
        <v>6.5</v>
      </c>
      <c r="H1049" s="216">
        <v>9603.24</v>
      </c>
      <c r="I1049" s="216">
        <v>2667.01</v>
      </c>
      <c r="J1049" s="216">
        <v>6894.83</v>
      </c>
      <c r="K1049" s="216">
        <v>41.4</v>
      </c>
      <c r="L1049" s="354">
        <v>6.2224958044722056</v>
      </c>
      <c r="M1049" s="354">
        <v>11.500194040791687</v>
      </c>
      <c r="N1049" s="354">
        <v>5.2837995248678054</v>
      </c>
      <c r="O1049" s="354">
        <v>6.3692307692307688</v>
      </c>
      <c r="P1049" s="217"/>
      <c r="Q1049" s="217"/>
      <c r="R1049" s="217">
        <v>25</v>
      </c>
    </row>
    <row r="1050" spans="1:18" ht="36">
      <c r="A1050" s="213">
        <v>235</v>
      </c>
      <c r="B1050" s="210" t="s">
        <v>1819</v>
      </c>
      <c r="C1050" s="214" t="s">
        <v>1820</v>
      </c>
      <c r="D1050" s="215">
        <v>1926.11</v>
      </c>
      <c r="E1050" s="215">
        <v>289.68</v>
      </c>
      <c r="F1050" s="215">
        <v>1629.93</v>
      </c>
      <c r="G1050" s="215">
        <v>6.5</v>
      </c>
      <c r="H1050" s="216">
        <v>11984.97</v>
      </c>
      <c r="I1050" s="216">
        <v>3331.32</v>
      </c>
      <c r="J1050" s="216">
        <v>8612.25</v>
      </c>
      <c r="K1050" s="216">
        <v>41.4</v>
      </c>
      <c r="L1050" s="354">
        <v>6.2223704772832287</v>
      </c>
      <c r="M1050" s="354">
        <v>11.5</v>
      </c>
      <c r="N1050" s="354">
        <v>5.2838158693931643</v>
      </c>
      <c r="O1050" s="354">
        <v>6.3692307692307688</v>
      </c>
      <c r="P1050" s="217"/>
      <c r="Q1050" s="217"/>
      <c r="R1050" s="217">
        <v>25</v>
      </c>
    </row>
    <row r="1051" spans="1:18" ht="36">
      <c r="A1051" s="218">
        <v>236</v>
      </c>
      <c r="B1051" s="219" t="s">
        <v>1821</v>
      </c>
      <c r="C1051" s="220" t="s">
        <v>1822</v>
      </c>
      <c r="D1051" s="221">
        <v>1850.71</v>
      </c>
      <c r="E1051" s="221">
        <v>278.57</v>
      </c>
      <c r="F1051" s="221">
        <v>1565.64</v>
      </c>
      <c r="G1051" s="221">
        <v>6.5</v>
      </c>
      <c r="H1051" s="222">
        <v>11517.51</v>
      </c>
      <c r="I1051" s="222">
        <v>3203.57</v>
      </c>
      <c r="J1051" s="222">
        <v>8272.5400000000009</v>
      </c>
      <c r="K1051" s="222">
        <v>41.4</v>
      </c>
      <c r="L1051" s="355">
        <v>6.2232926822678865</v>
      </c>
      <c r="M1051" s="355">
        <v>11.500053846429983</v>
      </c>
      <c r="N1051" s="355">
        <v>5.2838072609284383</v>
      </c>
      <c r="O1051" s="355">
        <v>6.3692307692307688</v>
      </c>
      <c r="P1051" s="223"/>
      <c r="Q1051" s="223"/>
      <c r="R1051" s="223">
        <v>25</v>
      </c>
    </row>
    <row r="1052" spans="1:18" ht="12.75">
      <c r="A1052" s="360" t="s">
        <v>1823</v>
      </c>
      <c r="B1052" s="361"/>
      <c r="C1052" s="361"/>
      <c r="D1052" s="361"/>
      <c r="E1052" s="361"/>
      <c r="F1052" s="361"/>
      <c r="G1052" s="361"/>
      <c r="H1052" s="361"/>
      <c r="I1052" s="361"/>
      <c r="J1052" s="361"/>
      <c r="K1052" s="361"/>
      <c r="L1052" s="361"/>
      <c r="M1052" s="361"/>
      <c r="N1052" s="361"/>
      <c r="O1052" s="361"/>
      <c r="P1052" s="361"/>
      <c r="Q1052" s="361"/>
      <c r="R1052" s="361"/>
    </row>
    <row r="1053" spans="1:18" ht="24">
      <c r="A1053" s="213">
        <v>237</v>
      </c>
      <c r="B1053" s="210" t="s">
        <v>1824</v>
      </c>
      <c r="C1053" s="214" t="s">
        <v>1825</v>
      </c>
      <c r="D1053" s="215">
        <v>312.89999999999998</v>
      </c>
      <c r="E1053" s="215">
        <v>289.68</v>
      </c>
      <c r="F1053" s="215">
        <v>3.66</v>
      </c>
      <c r="G1053" s="215">
        <v>19.559999999999999</v>
      </c>
      <c r="H1053" s="216">
        <v>3465.18</v>
      </c>
      <c r="I1053" s="216">
        <v>3331.35</v>
      </c>
      <c r="J1053" s="216">
        <v>23.87</v>
      </c>
      <c r="K1053" s="216">
        <v>109.96</v>
      </c>
      <c r="L1053" s="354">
        <v>11.074400767018217</v>
      </c>
      <c r="M1053" s="354">
        <v>11.50010356255178</v>
      </c>
      <c r="N1053" s="354">
        <v>6.5218579234972678</v>
      </c>
      <c r="O1053" s="354">
        <v>5.6216768916155422</v>
      </c>
      <c r="P1053" s="217"/>
      <c r="Q1053" s="217"/>
      <c r="R1053" s="217">
        <v>26</v>
      </c>
    </row>
    <row r="1054" spans="1:18" ht="24">
      <c r="A1054" s="213">
        <v>238</v>
      </c>
      <c r="B1054" s="210" t="s">
        <v>1826</v>
      </c>
      <c r="C1054" s="214" t="s">
        <v>1827</v>
      </c>
      <c r="D1054" s="215">
        <v>386.19</v>
      </c>
      <c r="E1054" s="215">
        <v>368.73</v>
      </c>
      <c r="F1054" s="215">
        <v>0.2</v>
      </c>
      <c r="G1054" s="215">
        <v>17.260000000000002</v>
      </c>
      <c r="H1054" s="216">
        <v>4338.28</v>
      </c>
      <c r="I1054" s="216">
        <v>4240.4399999999996</v>
      </c>
      <c r="J1054" s="216">
        <v>0.79</v>
      </c>
      <c r="K1054" s="216">
        <v>97.05</v>
      </c>
      <c r="L1054" s="354">
        <v>11.233537895854372</v>
      </c>
      <c r="M1054" s="354">
        <v>11.50012204051745</v>
      </c>
      <c r="N1054" s="354">
        <v>3.95</v>
      </c>
      <c r="O1054" s="354">
        <v>5.6228273464658161</v>
      </c>
      <c r="P1054" s="217"/>
      <c r="Q1054" s="217"/>
      <c r="R1054" s="217">
        <v>26</v>
      </c>
    </row>
    <row r="1055" spans="1:18" ht="24">
      <c r="A1055" s="213">
        <v>239</v>
      </c>
      <c r="B1055" s="210" t="s">
        <v>1828</v>
      </c>
      <c r="C1055" s="214" t="s">
        <v>1829</v>
      </c>
      <c r="D1055" s="215">
        <v>473.4</v>
      </c>
      <c r="E1055" s="215">
        <v>456.14</v>
      </c>
      <c r="F1055" s="215"/>
      <c r="G1055" s="215">
        <v>17.260000000000002</v>
      </c>
      <c r="H1055" s="216">
        <v>5342.71</v>
      </c>
      <c r="I1055" s="216">
        <v>5245.66</v>
      </c>
      <c r="J1055" s="216"/>
      <c r="K1055" s="216">
        <v>97.05</v>
      </c>
      <c r="L1055" s="354">
        <v>11.285825940008451</v>
      </c>
      <c r="M1055" s="354">
        <v>11.500109615468935</v>
      </c>
      <c r="N1055" s="354" t="s">
        <v>138</v>
      </c>
      <c r="O1055" s="354">
        <v>5.6228273464658161</v>
      </c>
      <c r="P1055" s="217"/>
      <c r="Q1055" s="217"/>
      <c r="R1055" s="217">
        <v>26</v>
      </c>
    </row>
    <row r="1056" spans="1:18" ht="24">
      <c r="A1056" s="213">
        <v>240</v>
      </c>
      <c r="B1056" s="210" t="s">
        <v>1830</v>
      </c>
      <c r="C1056" s="214" t="s">
        <v>1831</v>
      </c>
      <c r="D1056" s="215">
        <v>461.43</v>
      </c>
      <c r="E1056" s="215">
        <v>444.17</v>
      </c>
      <c r="F1056" s="215"/>
      <c r="G1056" s="215">
        <v>17.260000000000002</v>
      </c>
      <c r="H1056" s="216">
        <v>5205.04</v>
      </c>
      <c r="I1056" s="216">
        <v>5107.99</v>
      </c>
      <c r="J1056" s="216"/>
      <c r="K1056" s="216">
        <v>97.05</v>
      </c>
      <c r="L1056" s="354">
        <v>11.28023752248445</v>
      </c>
      <c r="M1056" s="354">
        <v>11.500078798658171</v>
      </c>
      <c r="N1056" s="354" t="s">
        <v>138</v>
      </c>
      <c r="O1056" s="354">
        <v>5.6228273464658161</v>
      </c>
      <c r="P1056" s="217"/>
      <c r="Q1056" s="217"/>
      <c r="R1056" s="217">
        <v>26</v>
      </c>
    </row>
    <row r="1057" spans="1:18" ht="36">
      <c r="A1057" s="213">
        <v>241</v>
      </c>
      <c r="B1057" s="210" t="s">
        <v>1832</v>
      </c>
      <c r="C1057" s="214" t="s">
        <v>1833</v>
      </c>
      <c r="D1057" s="215">
        <v>511.89</v>
      </c>
      <c r="E1057" s="215">
        <v>494.43</v>
      </c>
      <c r="F1057" s="215">
        <v>0.2</v>
      </c>
      <c r="G1057" s="215">
        <v>17.260000000000002</v>
      </c>
      <c r="H1057" s="216">
        <v>5783.8</v>
      </c>
      <c r="I1057" s="216">
        <v>5685.96</v>
      </c>
      <c r="J1057" s="216">
        <v>0.79</v>
      </c>
      <c r="K1057" s="216">
        <v>97.05</v>
      </c>
      <c r="L1057" s="354">
        <v>11.298911875598273</v>
      </c>
      <c r="M1057" s="354">
        <v>11.50003033796493</v>
      </c>
      <c r="N1057" s="354">
        <v>3.95</v>
      </c>
      <c r="O1057" s="354">
        <v>5.6228273464658161</v>
      </c>
      <c r="P1057" s="217"/>
      <c r="Q1057" s="217"/>
      <c r="R1057" s="217">
        <v>26</v>
      </c>
    </row>
    <row r="1058" spans="1:18" ht="36">
      <c r="A1058" s="213">
        <v>242</v>
      </c>
      <c r="B1058" s="210" t="s">
        <v>1834</v>
      </c>
      <c r="C1058" s="214" t="s">
        <v>1835</v>
      </c>
      <c r="D1058" s="215">
        <v>637.29</v>
      </c>
      <c r="E1058" s="215">
        <v>620.03</v>
      </c>
      <c r="F1058" s="215"/>
      <c r="G1058" s="215">
        <v>17.260000000000002</v>
      </c>
      <c r="H1058" s="216">
        <v>7227.34</v>
      </c>
      <c r="I1058" s="216">
        <v>7130.29</v>
      </c>
      <c r="J1058" s="216"/>
      <c r="K1058" s="216">
        <v>97.05</v>
      </c>
      <c r="L1058" s="354">
        <v>11.340739694644512</v>
      </c>
      <c r="M1058" s="354">
        <v>11.499911294614778</v>
      </c>
      <c r="N1058" s="354" t="s">
        <v>138</v>
      </c>
      <c r="O1058" s="354">
        <v>5.6228273464658161</v>
      </c>
      <c r="P1058" s="217"/>
      <c r="Q1058" s="217"/>
      <c r="R1058" s="217">
        <v>26</v>
      </c>
    </row>
    <row r="1059" spans="1:18" ht="24">
      <c r="A1059" s="218">
        <v>243</v>
      </c>
      <c r="B1059" s="219" t="s">
        <v>1836</v>
      </c>
      <c r="C1059" s="220" t="s">
        <v>1837</v>
      </c>
      <c r="D1059" s="221">
        <v>612.21</v>
      </c>
      <c r="E1059" s="221">
        <v>594.95000000000005</v>
      </c>
      <c r="F1059" s="221"/>
      <c r="G1059" s="221">
        <v>17.260000000000002</v>
      </c>
      <c r="H1059" s="222">
        <v>6938.95</v>
      </c>
      <c r="I1059" s="222">
        <v>6841.9</v>
      </c>
      <c r="J1059" s="222"/>
      <c r="K1059" s="222">
        <v>97.05</v>
      </c>
      <c r="L1059" s="355">
        <v>11.334264386403357</v>
      </c>
      <c r="M1059" s="355">
        <v>11.499957979662154</v>
      </c>
      <c r="N1059" s="355" t="s">
        <v>138</v>
      </c>
      <c r="O1059" s="355">
        <v>5.6228273464658161</v>
      </c>
      <c r="P1059" s="223"/>
      <c r="Q1059" s="223"/>
      <c r="R1059" s="223">
        <v>26</v>
      </c>
    </row>
    <row r="1060" spans="1:18" ht="12.75">
      <c r="A1060" s="360" t="s">
        <v>1838</v>
      </c>
      <c r="B1060" s="361"/>
      <c r="C1060" s="361"/>
      <c r="D1060" s="361"/>
      <c r="E1060" s="361"/>
      <c r="F1060" s="361"/>
      <c r="G1060" s="361"/>
      <c r="H1060" s="361"/>
      <c r="I1060" s="361"/>
      <c r="J1060" s="361"/>
      <c r="K1060" s="361"/>
      <c r="L1060" s="361"/>
      <c r="M1060" s="361"/>
      <c r="N1060" s="361"/>
      <c r="O1060" s="361"/>
      <c r="P1060" s="361"/>
      <c r="Q1060" s="361"/>
      <c r="R1060" s="361"/>
    </row>
    <row r="1061" spans="1:18" ht="84">
      <c r="A1061" s="213">
        <v>244</v>
      </c>
      <c r="B1061" s="210" t="s">
        <v>1839</v>
      </c>
      <c r="C1061" s="214" t="s">
        <v>1840</v>
      </c>
      <c r="D1061" s="215">
        <v>629.42999999999995</v>
      </c>
      <c r="E1061" s="215">
        <v>308.24</v>
      </c>
      <c r="F1061" s="215">
        <v>321.19</v>
      </c>
      <c r="G1061" s="215"/>
      <c r="H1061" s="216">
        <v>5267.38</v>
      </c>
      <c r="I1061" s="216">
        <v>3544.87</v>
      </c>
      <c r="J1061" s="216">
        <v>1722.51</v>
      </c>
      <c r="K1061" s="216"/>
      <c r="L1061" s="354">
        <v>8.3684921277981683</v>
      </c>
      <c r="M1061" s="354">
        <v>11.50035686478069</v>
      </c>
      <c r="N1061" s="354">
        <v>5.3629004638998721</v>
      </c>
      <c r="O1061" s="354" t="s">
        <v>138</v>
      </c>
      <c r="P1061" s="217"/>
      <c r="Q1061" s="217"/>
      <c r="R1061" s="217">
        <v>27</v>
      </c>
    </row>
    <row r="1062" spans="1:18" ht="84">
      <c r="A1062" s="213">
        <v>245</v>
      </c>
      <c r="B1062" s="210" t="s">
        <v>1841</v>
      </c>
      <c r="C1062" s="214" t="s">
        <v>1842</v>
      </c>
      <c r="D1062" s="215">
        <v>1131.04</v>
      </c>
      <c r="E1062" s="215">
        <v>544.91999999999996</v>
      </c>
      <c r="F1062" s="215">
        <v>586.12</v>
      </c>
      <c r="G1062" s="215"/>
      <c r="H1062" s="216">
        <v>9410.1299999999992</v>
      </c>
      <c r="I1062" s="216">
        <v>6266.82</v>
      </c>
      <c r="J1062" s="216">
        <v>3143.31</v>
      </c>
      <c r="K1062" s="216"/>
      <c r="L1062" s="354">
        <v>8.3198914273588898</v>
      </c>
      <c r="M1062" s="354">
        <v>11.500440431622991</v>
      </c>
      <c r="N1062" s="354">
        <v>5.3629120316658705</v>
      </c>
      <c r="O1062" s="354" t="s">
        <v>138</v>
      </c>
      <c r="P1062" s="217"/>
      <c r="Q1062" s="217"/>
      <c r="R1062" s="217">
        <v>27</v>
      </c>
    </row>
    <row r="1063" spans="1:18" ht="84">
      <c r="A1063" s="213">
        <v>246</v>
      </c>
      <c r="B1063" s="210" t="s">
        <v>1843</v>
      </c>
      <c r="C1063" s="214" t="s">
        <v>1844</v>
      </c>
      <c r="D1063" s="215">
        <v>764.01</v>
      </c>
      <c r="E1063" s="215">
        <v>374.29</v>
      </c>
      <c r="F1063" s="215">
        <v>389.72</v>
      </c>
      <c r="G1063" s="215"/>
      <c r="H1063" s="216">
        <v>6394.53</v>
      </c>
      <c r="I1063" s="216">
        <v>4304.4799999999996</v>
      </c>
      <c r="J1063" s="216">
        <v>2090.0500000000002</v>
      </c>
      <c r="K1063" s="216"/>
      <c r="L1063" s="354">
        <v>8.3696941139513878</v>
      </c>
      <c r="M1063" s="354">
        <v>11.500387400144271</v>
      </c>
      <c r="N1063" s="354">
        <v>5.3629528892538234</v>
      </c>
      <c r="O1063" s="354" t="s">
        <v>138</v>
      </c>
      <c r="P1063" s="217"/>
      <c r="Q1063" s="217"/>
      <c r="R1063" s="217">
        <v>27</v>
      </c>
    </row>
    <row r="1064" spans="1:18" ht="84">
      <c r="A1064" s="218">
        <v>247</v>
      </c>
      <c r="B1064" s="219" t="s">
        <v>1845</v>
      </c>
      <c r="C1064" s="220" t="s">
        <v>1846</v>
      </c>
      <c r="D1064" s="221">
        <v>1375.9</v>
      </c>
      <c r="E1064" s="221">
        <v>666.01</v>
      </c>
      <c r="F1064" s="221">
        <v>709.89</v>
      </c>
      <c r="G1064" s="221"/>
      <c r="H1064" s="222">
        <v>11466.52</v>
      </c>
      <c r="I1064" s="222">
        <v>7659.45</v>
      </c>
      <c r="J1064" s="222">
        <v>3807.07</v>
      </c>
      <c r="K1064" s="222"/>
      <c r="L1064" s="355">
        <v>8.3338324006105093</v>
      </c>
      <c r="M1064" s="355">
        <v>11.500502995450519</v>
      </c>
      <c r="N1064" s="355">
        <v>5.3629012945667638</v>
      </c>
      <c r="O1064" s="355" t="s">
        <v>138</v>
      </c>
      <c r="P1064" s="223"/>
      <c r="Q1064" s="223"/>
      <c r="R1064" s="223">
        <v>27</v>
      </c>
    </row>
    <row r="1065" spans="1:18" ht="12.75">
      <c r="A1065" s="360" t="s">
        <v>1847</v>
      </c>
      <c r="B1065" s="361"/>
      <c r="C1065" s="361"/>
      <c r="D1065" s="361"/>
      <c r="E1065" s="361"/>
      <c r="F1065" s="361"/>
      <c r="G1065" s="361"/>
      <c r="H1065" s="361"/>
      <c r="I1065" s="361"/>
      <c r="J1065" s="361"/>
      <c r="K1065" s="361"/>
      <c r="L1065" s="361"/>
      <c r="M1065" s="361"/>
      <c r="N1065" s="361"/>
      <c r="O1065" s="361"/>
      <c r="P1065" s="361"/>
      <c r="Q1065" s="361"/>
      <c r="R1065" s="361"/>
    </row>
    <row r="1066" spans="1:18" ht="48">
      <c r="A1066" s="213">
        <v>248</v>
      </c>
      <c r="B1066" s="210" t="s">
        <v>1848</v>
      </c>
      <c r="C1066" s="214" t="s">
        <v>1849</v>
      </c>
      <c r="D1066" s="215">
        <v>4557.96</v>
      </c>
      <c r="E1066" s="215">
        <v>760.51</v>
      </c>
      <c r="F1066" s="215">
        <v>13.83</v>
      </c>
      <c r="G1066" s="215">
        <v>3783.62</v>
      </c>
      <c r="H1066" s="216">
        <v>28006.720000000001</v>
      </c>
      <c r="I1066" s="216">
        <v>8745.89</v>
      </c>
      <c r="J1066" s="216">
        <v>72.650000000000006</v>
      </c>
      <c r="K1066" s="216">
        <v>19188.18</v>
      </c>
      <c r="L1066" s="354">
        <v>6.144573449525665</v>
      </c>
      <c r="M1066" s="354">
        <v>11.500032872677545</v>
      </c>
      <c r="N1066" s="354">
        <v>5.253073029645698</v>
      </c>
      <c r="O1066" s="354">
        <v>5.0713813755081114</v>
      </c>
      <c r="P1066" s="217"/>
      <c r="Q1066" s="217"/>
      <c r="R1066" s="217">
        <v>28</v>
      </c>
    </row>
    <row r="1067" spans="1:18" ht="48">
      <c r="A1067" s="213">
        <v>249</v>
      </c>
      <c r="B1067" s="210" t="s">
        <v>1850</v>
      </c>
      <c r="C1067" s="214" t="s">
        <v>1851</v>
      </c>
      <c r="D1067" s="215">
        <v>4149.9799999999996</v>
      </c>
      <c r="E1067" s="215">
        <v>484.64</v>
      </c>
      <c r="F1067" s="215">
        <v>10.69</v>
      </c>
      <c r="G1067" s="215">
        <v>3654.65</v>
      </c>
      <c r="H1067" s="216">
        <v>23886.400000000001</v>
      </c>
      <c r="I1067" s="216">
        <v>5573.36</v>
      </c>
      <c r="J1067" s="216">
        <v>56.07</v>
      </c>
      <c r="K1067" s="216">
        <v>18256.97</v>
      </c>
      <c r="L1067" s="354">
        <v>5.7557867748760243</v>
      </c>
      <c r="M1067" s="354">
        <v>11.5</v>
      </c>
      <c r="N1067" s="354">
        <v>5.2450888681010293</v>
      </c>
      <c r="O1067" s="354">
        <v>4.9955454010643976</v>
      </c>
      <c r="P1067" s="217"/>
      <c r="Q1067" s="217"/>
      <c r="R1067" s="217">
        <v>28</v>
      </c>
    </row>
    <row r="1068" spans="1:18" ht="60">
      <c r="A1068" s="213">
        <v>250</v>
      </c>
      <c r="B1068" s="210" t="s">
        <v>1852</v>
      </c>
      <c r="C1068" s="214" t="s">
        <v>1853</v>
      </c>
      <c r="D1068" s="215">
        <v>4401.8999999999996</v>
      </c>
      <c r="E1068" s="215">
        <v>663.02</v>
      </c>
      <c r="F1068" s="215">
        <v>16.98</v>
      </c>
      <c r="G1068" s="215">
        <v>3721.9</v>
      </c>
      <c r="H1068" s="216">
        <v>26451.11</v>
      </c>
      <c r="I1068" s="216">
        <v>7624.79</v>
      </c>
      <c r="J1068" s="216">
        <v>89.23</v>
      </c>
      <c r="K1068" s="216">
        <v>18737.09</v>
      </c>
      <c r="L1068" s="354">
        <v>6.0090211045230477</v>
      </c>
      <c r="M1068" s="354">
        <v>11.500090495007692</v>
      </c>
      <c r="N1068" s="354">
        <v>5.2550058892815077</v>
      </c>
      <c r="O1068" s="354">
        <v>5.0342808780461592</v>
      </c>
      <c r="P1068" s="217"/>
      <c r="Q1068" s="217"/>
      <c r="R1068" s="217">
        <v>28</v>
      </c>
    </row>
    <row r="1069" spans="1:18" ht="24">
      <c r="A1069" s="213">
        <v>251</v>
      </c>
      <c r="B1069" s="210" t="s">
        <v>1854</v>
      </c>
      <c r="C1069" s="214" t="s">
        <v>1855</v>
      </c>
      <c r="D1069" s="215">
        <v>3770.23</v>
      </c>
      <c r="E1069" s="215">
        <v>244.18</v>
      </c>
      <c r="F1069" s="215">
        <v>8.49</v>
      </c>
      <c r="G1069" s="215">
        <v>3517.56</v>
      </c>
      <c r="H1069" s="216">
        <v>20407.060000000001</v>
      </c>
      <c r="I1069" s="216">
        <v>2808.12</v>
      </c>
      <c r="J1069" s="216">
        <v>44.62</v>
      </c>
      <c r="K1069" s="216">
        <v>17554.32</v>
      </c>
      <c r="L1069" s="354">
        <v>5.4126830458619235</v>
      </c>
      <c r="M1069" s="354">
        <v>11.500204766975182</v>
      </c>
      <c r="N1069" s="354">
        <v>5.2555948174322724</v>
      </c>
      <c r="O1069" s="354">
        <v>4.990482038685907</v>
      </c>
      <c r="P1069" s="217"/>
      <c r="Q1069" s="217"/>
      <c r="R1069" s="217">
        <v>28</v>
      </c>
    </row>
    <row r="1070" spans="1:18" ht="60">
      <c r="A1070" s="213">
        <v>252</v>
      </c>
      <c r="B1070" s="210" t="s">
        <v>1856</v>
      </c>
      <c r="C1070" s="214" t="s">
        <v>1857</v>
      </c>
      <c r="D1070" s="215">
        <v>4557.8500000000004</v>
      </c>
      <c r="E1070" s="215">
        <v>576.72</v>
      </c>
      <c r="F1070" s="215">
        <v>47.6</v>
      </c>
      <c r="G1070" s="215">
        <v>3933.53</v>
      </c>
      <c r="H1070" s="216">
        <v>26813</v>
      </c>
      <c r="I1070" s="216">
        <v>6632.23</v>
      </c>
      <c r="J1070" s="216">
        <v>250.33</v>
      </c>
      <c r="K1070" s="216">
        <v>19930.439999999999</v>
      </c>
      <c r="L1070" s="354">
        <v>5.88281755652336</v>
      </c>
      <c r="M1070" s="354">
        <v>11.499913302815923</v>
      </c>
      <c r="N1070" s="354">
        <v>5.2590336134453786</v>
      </c>
      <c r="O1070" s="354">
        <v>5.0668076765653236</v>
      </c>
      <c r="P1070" s="217"/>
      <c r="Q1070" s="217"/>
      <c r="R1070" s="217">
        <v>28</v>
      </c>
    </row>
    <row r="1071" spans="1:18" ht="60">
      <c r="A1071" s="213">
        <v>253</v>
      </c>
      <c r="B1071" s="210" t="s">
        <v>1858</v>
      </c>
      <c r="C1071" s="214" t="s">
        <v>1859</v>
      </c>
      <c r="D1071" s="215">
        <v>4657.3100000000004</v>
      </c>
      <c r="E1071" s="215">
        <v>651.44000000000005</v>
      </c>
      <c r="F1071" s="215">
        <v>49.7</v>
      </c>
      <c r="G1071" s="215">
        <v>3956.17</v>
      </c>
      <c r="H1071" s="216">
        <v>27795.75</v>
      </c>
      <c r="I1071" s="216">
        <v>7491.56</v>
      </c>
      <c r="J1071" s="216">
        <v>261.39</v>
      </c>
      <c r="K1071" s="216">
        <v>20042.8</v>
      </c>
      <c r="L1071" s="354">
        <v>5.9681983806102661</v>
      </c>
      <c r="M1071" s="354">
        <v>11.5</v>
      </c>
      <c r="N1071" s="354">
        <v>5.2593561368209247</v>
      </c>
      <c r="O1071" s="354">
        <v>5.0662130292682059</v>
      </c>
      <c r="P1071" s="217"/>
      <c r="Q1071" s="217"/>
      <c r="R1071" s="217">
        <v>28</v>
      </c>
    </row>
    <row r="1072" spans="1:18" ht="84">
      <c r="A1072" s="213">
        <v>254</v>
      </c>
      <c r="B1072" s="210" t="s">
        <v>1860</v>
      </c>
      <c r="C1072" s="214" t="s">
        <v>1861</v>
      </c>
      <c r="D1072" s="215">
        <v>4816.42</v>
      </c>
      <c r="E1072" s="215">
        <v>829.63</v>
      </c>
      <c r="F1072" s="215">
        <v>47.6</v>
      </c>
      <c r="G1072" s="215">
        <v>3939.19</v>
      </c>
      <c r="H1072" s="216">
        <v>29749.58</v>
      </c>
      <c r="I1072" s="216">
        <v>9540.7199999999993</v>
      </c>
      <c r="J1072" s="216">
        <v>250.33</v>
      </c>
      <c r="K1072" s="216">
        <v>19958.53</v>
      </c>
      <c r="L1072" s="354">
        <v>6.1766997064209521</v>
      </c>
      <c r="M1072" s="354">
        <v>11.49996986608488</v>
      </c>
      <c r="N1072" s="354">
        <v>5.2590336134453786</v>
      </c>
      <c r="O1072" s="354">
        <v>5.0666583739296653</v>
      </c>
      <c r="P1072" s="217"/>
      <c r="Q1072" s="217"/>
      <c r="R1072" s="217">
        <v>28</v>
      </c>
    </row>
    <row r="1073" spans="1:18" ht="72">
      <c r="A1073" s="218">
        <v>255</v>
      </c>
      <c r="B1073" s="219" t="s">
        <v>1862</v>
      </c>
      <c r="C1073" s="220" t="s">
        <v>1863</v>
      </c>
      <c r="D1073" s="221">
        <v>4990.6899999999996</v>
      </c>
      <c r="E1073" s="221">
        <v>978.12</v>
      </c>
      <c r="F1073" s="221">
        <v>50.74</v>
      </c>
      <c r="G1073" s="221">
        <v>3961.83</v>
      </c>
      <c r="H1073" s="222">
        <v>31586.15</v>
      </c>
      <c r="I1073" s="222">
        <v>11248.36</v>
      </c>
      <c r="J1073" s="222">
        <v>266.91000000000003</v>
      </c>
      <c r="K1073" s="222">
        <v>20070.88</v>
      </c>
      <c r="L1073" s="355">
        <v>6.3290146252321833</v>
      </c>
      <c r="M1073" s="355">
        <v>11.499979552611132</v>
      </c>
      <c r="N1073" s="355">
        <v>5.2603468663776116</v>
      </c>
      <c r="O1073" s="355">
        <v>5.0660629052735731</v>
      </c>
      <c r="P1073" s="223"/>
      <c r="Q1073" s="223"/>
      <c r="R1073" s="223">
        <v>28</v>
      </c>
    </row>
    <row r="1074" spans="1:18" ht="12.75">
      <c r="A1074" s="360" t="s">
        <v>1864</v>
      </c>
      <c r="B1074" s="361"/>
      <c r="C1074" s="361"/>
      <c r="D1074" s="361"/>
      <c r="E1074" s="361"/>
      <c r="F1074" s="361"/>
      <c r="G1074" s="361"/>
      <c r="H1074" s="361"/>
      <c r="I1074" s="361"/>
      <c r="J1074" s="361"/>
      <c r="K1074" s="361"/>
      <c r="L1074" s="361"/>
      <c r="M1074" s="361"/>
      <c r="N1074" s="361"/>
      <c r="O1074" s="361"/>
      <c r="P1074" s="361"/>
      <c r="Q1074" s="361"/>
      <c r="R1074" s="361"/>
    </row>
    <row r="1075" spans="1:18" ht="48">
      <c r="A1075" s="213">
        <v>256</v>
      </c>
      <c r="B1075" s="210" t="s">
        <v>1865</v>
      </c>
      <c r="C1075" s="214" t="s">
        <v>1866</v>
      </c>
      <c r="D1075" s="215">
        <v>1749.2</v>
      </c>
      <c r="E1075" s="215">
        <v>986.99</v>
      </c>
      <c r="F1075" s="215">
        <v>10.69</v>
      </c>
      <c r="G1075" s="215">
        <v>751.52</v>
      </c>
      <c r="H1075" s="216">
        <v>14339.67</v>
      </c>
      <c r="I1075" s="216">
        <v>11350.36</v>
      </c>
      <c r="J1075" s="216">
        <v>56.07</v>
      </c>
      <c r="K1075" s="216">
        <v>2933.24</v>
      </c>
      <c r="L1075" s="354">
        <v>8.1978447290189802</v>
      </c>
      <c r="M1075" s="354">
        <v>11.49997467046272</v>
      </c>
      <c r="N1075" s="354">
        <v>5.2450888681010293</v>
      </c>
      <c r="O1075" s="354">
        <v>3.9030764317649562</v>
      </c>
      <c r="P1075" s="217"/>
      <c r="Q1075" s="217"/>
      <c r="R1075" s="217">
        <v>29</v>
      </c>
    </row>
    <row r="1076" spans="1:18" ht="48">
      <c r="A1076" s="218">
        <v>257</v>
      </c>
      <c r="B1076" s="219" t="s">
        <v>1867</v>
      </c>
      <c r="C1076" s="220" t="s">
        <v>1868</v>
      </c>
      <c r="D1076" s="221">
        <v>1084.56</v>
      </c>
      <c r="E1076" s="221">
        <v>363.48</v>
      </c>
      <c r="F1076" s="221">
        <v>10.69</v>
      </c>
      <c r="G1076" s="221">
        <v>710.39</v>
      </c>
      <c r="H1076" s="222">
        <v>8772.2199999999993</v>
      </c>
      <c r="I1076" s="222">
        <v>4180.0200000000004</v>
      </c>
      <c r="J1076" s="222">
        <v>56.07</v>
      </c>
      <c r="K1076" s="222">
        <v>4536.13</v>
      </c>
      <c r="L1076" s="355">
        <v>8.0882754296673305</v>
      </c>
      <c r="M1076" s="355">
        <v>11.5</v>
      </c>
      <c r="N1076" s="355">
        <v>5.2450888681010293</v>
      </c>
      <c r="O1076" s="355">
        <v>6.385408015315531</v>
      </c>
      <c r="P1076" s="223"/>
      <c r="Q1076" s="223"/>
      <c r="R1076" s="223">
        <v>29</v>
      </c>
    </row>
    <row r="1077" spans="1:18" ht="12.75">
      <c r="A1077" s="360" t="s">
        <v>1869</v>
      </c>
      <c r="B1077" s="361"/>
      <c r="C1077" s="361"/>
      <c r="D1077" s="361"/>
      <c r="E1077" s="361"/>
      <c r="F1077" s="361"/>
      <c r="G1077" s="361"/>
      <c r="H1077" s="361"/>
      <c r="I1077" s="361"/>
      <c r="J1077" s="361"/>
      <c r="K1077" s="361"/>
      <c r="L1077" s="361"/>
      <c r="M1077" s="361"/>
      <c r="N1077" s="361"/>
      <c r="O1077" s="361"/>
      <c r="P1077" s="361"/>
      <c r="Q1077" s="361"/>
      <c r="R1077" s="361"/>
    </row>
    <row r="1078" spans="1:18" ht="48">
      <c r="A1078" s="213">
        <v>258</v>
      </c>
      <c r="B1078" s="210" t="s">
        <v>1870</v>
      </c>
      <c r="C1078" s="214" t="s">
        <v>1871</v>
      </c>
      <c r="D1078" s="215">
        <v>1182.5999999999999</v>
      </c>
      <c r="E1078" s="215">
        <v>450.16</v>
      </c>
      <c r="F1078" s="215">
        <v>10.69</v>
      </c>
      <c r="G1078" s="215">
        <v>721.75</v>
      </c>
      <c r="H1078" s="216">
        <v>9841.01</v>
      </c>
      <c r="I1078" s="216">
        <v>5176.79</v>
      </c>
      <c r="J1078" s="216">
        <v>56.07</v>
      </c>
      <c r="K1078" s="216">
        <v>4608.1499999999996</v>
      </c>
      <c r="L1078" s="354">
        <v>8.3215034669372585</v>
      </c>
      <c r="M1078" s="354">
        <v>11.499888928381019</v>
      </c>
      <c r="N1078" s="354">
        <v>5.2450888681010293</v>
      </c>
      <c r="O1078" s="354">
        <v>6.3846899896085896</v>
      </c>
      <c r="P1078" s="217"/>
      <c r="Q1078" s="217"/>
      <c r="R1078" s="217">
        <v>30</v>
      </c>
    </row>
    <row r="1079" spans="1:18" ht="48">
      <c r="A1079" s="213">
        <v>259</v>
      </c>
      <c r="B1079" s="210" t="s">
        <v>1872</v>
      </c>
      <c r="C1079" s="214" t="s">
        <v>1873</v>
      </c>
      <c r="D1079" s="215">
        <v>1114.56</v>
      </c>
      <c r="E1079" s="215">
        <v>382.12</v>
      </c>
      <c r="F1079" s="215">
        <v>10.69</v>
      </c>
      <c r="G1079" s="215">
        <v>721.75</v>
      </c>
      <c r="H1079" s="216">
        <v>9058.6</v>
      </c>
      <c r="I1079" s="216">
        <v>4394.38</v>
      </c>
      <c r="J1079" s="216">
        <v>56.07</v>
      </c>
      <c r="K1079" s="216">
        <v>4608.1499999999996</v>
      </c>
      <c r="L1079" s="354">
        <v>8.1275122021246062</v>
      </c>
      <c r="M1079" s="354">
        <v>11.5</v>
      </c>
      <c r="N1079" s="354">
        <v>5.2450888681010293</v>
      </c>
      <c r="O1079" s="354">
        <v>6.3846899896085896</v>
      </c>
      <c r="P1079" s="217"/>
      <c r="Q1079" s="217"/>
      <c r="R1079" s="217">
        <v>30</v>
      </c>
    </row>
    <row r="1080" spans="1:18" ht="48">
      <c r="A1080" s="213">
        <v>260</v>
      </c>
      <c r="B1080" s="210" t="s">
        <v>1874</v>
      </c>
      <c r="C1080" s="214" t="s">
        <v>1875</v>
      </c>
      <c r="D1080" s="215">
        <v>1271.1400000000001</v>
      </c>
      <c r="E1080" s="215">
        <v>538.70000000000005</v>
      </c>
      <c r="F1080" s="215">
        <v>10.69</v>
      </c>
      <c r="G1080" s="215">
        <v>721.75</v>
      </c>
      <c r="H1080" s="216">
        <v>10859.22</v>
      </c>
      <c r="I1080" s="216">
        <v>6195</v>
      </c>
      <c r="J1080" s="216">
        <v>56.07</v>
      </c>
      <c r="K1080" s="216">
        <v>4608.1499999999996</v>
      </c>
      <c r="L1080" s="354">
        <v>8.542898500558552</v>
      </c>
      <c r="M1080" s="354">
        <v>11.499907183961387</v>
      </c>
      <c r="N1080" s="354">
        <v>5.2450888681010293</v>
      </c>
      <c r="O1080" s="354">
        <v>6.3846899896085896</v>
      </c>
      <c r="P1080" s="217"/>
      <c r="Q1080" s="217"/>
      <c r="R1080" s="217">
        <v>30</v>
      </c>
    </row>
    <row r="1081" spans="1:18" ht="48">
      <c r="A1081" s="213">
        <v>261</v>
      </c>
      <c r="B1081" s="210" t="s">
        <v>1876</v>
      </c>
      <c r="C1081" s="214" t="s">
        <v>1877</v>
      </c>
      <c r="D1081" s="215">
        <v>1192.8499999999999</v>
      </c>
      <c r="E1081" s="215">
        <v>460.41</v>
      </c>
      <c r="F1081" s="215">
        <v>10.69</v>
      </c>
      <c r="G1081" s="215">
        <v>721.75</v>
      </c>
      <c r="H1081" s="216">
        <v>9958.91</v>
      </c>
      <c r="I1081" s="216">
        <v>5294.69</v>
      </c>
      <c r="J1081" s="216">
        <v>56.07</v>
      </c>
      <c r="K1081" s="216">
        <v>4608.1499999999996</v>
      </c>
      <c r="L1081" s="354">
        <v>8.3488368193821518</v>
      </c>
      <c r="M1081" s="354">
        <v>11.499945700571228</v>
      </c>
      <c r="N1081" s="354">
        <v>5.2450888681010293</v>
      </c>
      <c r="O1081" s="354">
        <v>6.3846899896085896</v>
      </c>
      <c r="P1081" s="217"/>
      <c r="Q1081" s="217"/>
      <c r="R1081" s="217">
        <v>30</v>
      </c>
    </row>
    <row r="1082" spans="1:18" ht="48">
      <c r="A1082" s="213">
        <v>262</v>
      </c>
      <c r="B1082" s="210" t="s">
        <v>1878</v>
      </c>
      <c r="C1082" s="214" t="s">
        <v>1879</v>
      </c>
      <c r="D1082" s="215">
        <v>1408.14</v>
      </c>
      <c r="E1082" s="215">
        <v>675.7</v>
      </c>
      <c r="F1082" s="215">
        <v>10.69</v>
      </c>
      <c r="G1082" s="215">
        <v>721.75</v>
      </c>
      <c r="H1082" s="216">
        <v>12434.77</v>
      </c>
      <c r="I1082" s="216">
        <v>7770.55</v>
      </c>
      <c r="J1082" s="216">
        <v>56.07</v>
      </c>
      <c r="K1082" s="216">
        <v>4608.1499999999996</v>
      </c>
      <c r="L1082" s="354">
        <v>8.8306347380232069</v>
      </c>
      <c r="M1082" s="354">
        <v>11.5</v>
      </c>
      <c r="N1082" s="354">
        <v>5.2450888681010293</v>
      </c>
      <c r="O1082" s="354">
        <v>6.3846899896085896</v>
      </c>
      <c r="P1082" s="217"/>
      <c r="Q1082" s="217"/>
      <c r="R1082" s="217">
        <v>30</v>
      </c>
    </row>
    <row r="1083" spans="1:18" ht="48">
      <c r="A1083" s="213">
        <v>263</v>
      </c>
      <c r="B1083" s="210" t="s">
        <v>1880</v>
      </c>
      <c r="C1083" s="214" t="s">
        <v>1881</v>
      </c>
      <c r="D1083" s="215">
        <v>1310.28</v>
      </c>
      <c r="E1083" s="215">
        <v>577.84</v>
      </c>
      <c r="F1083" s="215">
        <v>10.69</v>
      </c>
      <c r="G1083" s="215">
        <v>721.75</v>
      </c>
      <c r="H1083" s="216">
        <v>11309.38</v>
      </c>
      <c r="I1083" s="216">
        <v>6645.16</v>
      </c>
      <c r="J1083" s="216">
        <v>56.07</v>
      </c>
      <c r="K1083" s="216">
        <v>4608.1499999999996</v>
      </c>
      <c r="L1083" s="354">
        <v>8.6312696522880596</v>
      </c>
      <c r="M1083" s="354">
        <v>11.5</v>
      </c>
      <c r="N1083" s="354">
        <v>5.2450888681010293</v>
      </c>
      <c r="O1083" s="354">
        <v>6.3846899896085896</v>
      </c>
      <c r="P1083" s="217"/>
      <c r="Q1083" s="217"/>
      <c r="R1083" s="217">
        <v>30</v>
      </c>
    </row>
    <row r="1084" spans="1:18" ht="48">
      <c r="A1084" s="213">
        <v>264</v>
      </c>
      <c r="B1084" s="210" t="s">
        <v>1882</v>
      </c>
      <c r="C1084" s="214" t="s">
        <v>1883</v>
      </c>
      <c r="D1084" s="215">
        <v>1941.34</v>
      </c>
      <c r="E1084" s="215">
        <v>548.02</v>
      </c>
      <c r="F1084" s="215">
        <v>21.37</v>
      </c>
      <c r="G1084" s="215">
        <v>1371.95</v>
      </c>
      <c r="H1084" s="216">
        <v>13381.97</v>
      </c>
      <c r="I1084" s="216">
        <v>6302.18</v>
      </c>
      <c r="J1084" s="216">
        <v>112.14</v>
      </c>
      <c r="K1084" s="216">
        <v>6967.65</v>
      </c>
      <c r="L1084" s="354">
        <v>6.8931614245830195</v>
      </c>
      <c r="M1084" s="354">
        <v>11.499908762453925</v>
      </c>
      <c r="N1084" s="354">
        <v>5.2475432849789421</v>
      </c>
      <c r="O1084" s="354">
        <v>5.0786471810197158</v>
      </c>
      <c r="P1084" s="217"/>
      <c r="Q1084" s="217"/>
      <c r="R1084" s="217">
        <v>30</v>
      </c>
    </row>
    <row r="1085" spans="1:18" ht="48">
      <c r="A1085" s="213">
        <v>265</v>
      </c>
      <c r="B1085" s="210" t="s">
        <v>1884</v>
      </c>
      <c r="C1085" s="214" t="s">
        <v>1885</v>
      </c>
      <c r="D1085" s="215">
        <v>1863.05</v>
      </c>
      <c r="E1085" s="215">
        <v>469.73</v>
      </c>
      <c r="F1085" s="215">
        <v>21.37</v>
      </c>
      <c r="G1085" s="215">
        <v>1371.95</v>
      </c>
      <c r="H1085" s="216">
        <v>12481.66</v>
      </c>
      <c r="I1085" s="216">
        <v>5401.87</v>
      </c>
      <c r="J1085" s="216">
        <v>112.14</v>
      </c>
      <c r="K1085" s="216">
        <v>6967.65</v>
      </c>
      <c r="L1085" s="354">
        <v>6.6995840154585222</v>
      </c>
      <c r="M1085" s="354">
        <v>11.499946777936261</v>
      </c>
      <c r="N1085" s="354">
        <v>5.2475432849789421</v>
      </c>
      <c r="O1085" s="354">
        <v>5.0786471810197158</v>
      </c>
      <c r="P1085" s="217"/>
      <c r="Q1085" s="217"/>
      <c r="R1085" s="217">
        <v>30</v>
      </c>
    </row>
    <row r="1086" spans="1:18" ht="48">
      <c r="A1086" s="213">
        <v>266</v>
      </c>
      <c r="B1086" s="210" t="s">
        <v>1886</v>
      </c>
      <c r="C1086" s="214" t="s">
        <v>1887</v>
      </c>
      <c r="D1086" s="215">
        <v>2058.77</v>
      </c>
      <c r="E1086" s="215">
        <v>665.45</v>
      </c>
      <c r="F1086" s="215">
        <v>21.37</v>
      </c>
      <c r="G1086" s="215">
        <v>1371.95</v>
      </c>
      <c r="H1086" s="216">
        <v>14732.44</v>
      </c>
      <c r="I1086" s="216">
        <v>7652.65</v>
      </c>
      <c r="J1086" s="216">
        <v>112.14</v>
      </c>
      <c r="K1086" s="216">
        <v>6967.65</v>
      </c>
      <c r="L1086" s="354">
        <v>7.1559426259368459</v>
      </c>
      <c r="M1086" s="354">
        <v>11.499962431437371</v>
      </c>
      <c r="N1086" s="354">
        <v>5.2475432849789421</v>
      </c>
      <c r="O1086" s="354">
        <v>5.0786471810197158</v>
      </c>
      <c r="P1086" s="217"/>
      <c r="Q1086" s="217"/>
      <c r="R1086" s="217">
        <v>30</v>
      </c>
    </row>
    <row r="1087" spans="1:18" ht="48">
      <c r="A1087" s="218">
        <v>267</v>
      </c>
      <c r="B1087" s="219" t="s">
        <v>1888</v>
      </c>
      <c r="C1087" s="220" t="s">
        <v>1889</v>
      </c>
      <c r="D1087" s="221">
        <v>1960.91</v>
      </c>
      <c r="E1087" s="221">
        <v>567.59</v>
      </c>
      <c r="F1087" s="221">
        <v>21.37</v>
      </c>
      <c r="G1087" s="221">
        <v>1371.95</v>
      </c>
      <c r="H1087" s="222">
        <v>13607.05</v>
      </c>
      <c r="I1087" s="222">
        <v>6527.26</v>
      </c>
      <c r="J1087" s="222">
        <v>112.14</v>
      </c>
      <c r="K1087" s="222">
        <v>6967.65</v>
      </c>
      <c r="L1087" s="355">
        <v>6.9391507004401012</v>
      </c>
      <c r="M1087" s="355">
        <v>11.499955954121813</v>
      </c>
      <c r="N1087" s="355">
        <v>5.2475432849789421</v>
      </c>
      <c r="O1087" s="355">
        <v>5.0786471810197158</v>
      </c>
      <c r="P1087" s="223"/>
      <c r="Q1087" s="223"/>
      <c r="R1087" s="223">
        <v>30</v>
      </c>
    </row>
    <row r="1088" spans="1:18" ht="12.75">
      <c r="A1088" s="360" t="s">
        <v>1890</v>
      </c>
      <c r="B1088" s="361"/>
      <c r="C1088" s="361"/>
      <c r="D1088" s="361"/>
      <c r="E1088" s="361"/>
      <c r="F1088" s="361"/>
      <c r="G1088" s="361"/>
      <c r="H1088" s="361"/>
      <c r="I1088" s="361"/>
      <c r="J1088" s="361"/>
      <c r="K1088" s="361"/>
      <c r="L1088" s="361"/>
      <c r="M1088" s="361"/>
      <c r="N1088" s="361"/>
      <c r="O1088" s="361"/>
      <c r="P1088" s="361"/>
      <c r="Q1088" s="361"/>
      <c r="R1088" s="361"/>
    </row>
    <row r="1089" spans="1:18">
      <c r="A1089" s="218">
        <v>268</v>
      </c>
      <c r="B1089" s="219" t="s">
        <v>1891</v>
      </c>
      <c r="C1089" s="220" t="s">
        <v>1892</v>
      </c>
      <c r="D1089" s="221">
        <v>2506.9499999999998</v>
      </c>
      <c r="E1089" s="221">
        <v>1458.54</v>
      </c>
      <c r="F1089" s="221">
        <v>2.16</v>
      </c>
      <c r="G1089" s="221">
        <v>1046.25</v>
      </c>
      <c r="H1089" s="222">
        <v>22663.91</v>
      </c>
      <c r="I1089" s="222">
        <v>16773.21</v>
      </c>
      <c r="J1089" s="222">
        <v>8.73</v>
      </c>
      <c r="K1089" s="222">
        <v>5881.97</v>
      </c>
      <c r="L1089" s="355">
        <v>9.0404316001515799</v>
      </c>
      <c r="M1089" s="355">
        <v>11.5</v>
      </c>
      <c r="N1089" s="355">
        <v>4.041666666666667</v>
      </c>
      <c r="O1089" s="355">
        <v>5.6219545997610521</v>
      </c>
      <c r="P1089" s="223"/>
      <c r="Q1089" s="223"/>
      <c r="R1089" s="223">
        <v>31</v>
      </c>
    </row>
    <row r="1090" spans="1:18" ht="28.5" customHeight="1">
      <c r="A1090" s="360" t="s">
        <v>1893</v>
      </c>
      <c r="B1090" s="361"/>
      <c r="C1090" s="361"/>
      <c r="D1090" s="361"/>
      <c r="E1090" s="361"/>
      <c r="F1090" s="361"/>
      <c r="G1090" s="361"/>
      <c r="H1090" s="361"/>
      <c r="I1090" s="361"/>
      <c r="J1090" s="361"/>
      <c r="K1090" s="361"/>
      <c r="L1090" s="361"/>
      <c r="M1090" s="361"/>
      <c r="N1090" s="361"/>
      <c r="O1090" s="361"/>
      <c r="P1090" s="361"/>
      <c r="Q1090" s="361"/>
      <c r="R1090" s="361"/>
    </row>
    <row r="1091" spans="1:18" ht="36">
      <c r="A1091" s="213">
        <v>269</v>
      </c>
      <c r="B1091" s="210" t="s">
        <v>1894</v>
      </c>
      <c r="C1091" s="214" t="s">
        <v>1895</v>
      </c>
      <c r="D1091" s="215">
        <v>1168.9000000000001</v>
      </c>
      <c r="E1091" s="215">
        <v>573.65</v>
      </c>
      <c r="F1091" s="215">
        <v>175.69</v>
      </c>
      <c r="G1091" s="215">
        <v>419.56</v>
      </c>
      <c r="H1091" s="216">
        <v>10487.36</v>
      </c>
      <c r="I1091" s="216">
        <v>6596.92</v>
      </c>
      <c r="J1091" s="216">
        <v>925.17</v>
      </c>
      <c r="K1091" s="216">
        <v>2965.27</v>
      </c>
      <c r="L1091" s="354">
        <v>8.9719907605441005</v>
      </c>
      <c r="M1091" s="354">
        <v>11.499904122722915</v>
      </c>
      <c r="N1091" s="354">
        <v>5.2659229324378165</v>
      </c>
      <c r="O1091" s="354">
        <v>7.0675707884450372</v>
      </c>
      <c r="P1091" s="217"/>
      <c r="Q1091" s="217"/>
      <c r="R1091" s="217">
        <v>32</v>
      </c>
    </row>
    <row r="1092" spans="1:18" ht="12.75">
      <c r="A1092" s="213"/>
      <c r="B1092" s="210"/>
      <c r="C1092" s="214"/>
      <c r="D1092" s="215"/>
      <c r="E1092" s="215"/>
      <c r="F1092" s="215"/>
      <c r="G1092" s="215"/>
      <c r="H1092" s="216"/>
      <c r="I1092" s="216"/>
      <c r="J1092" s="216"/>
      <c r="K1092" s="216"/>
      <c r="L1092" s="354"/>
      <c r="M1092" s="354"/>
      <c r="N1092" s="354"/>
      <c r="O1092" s="354"/>
      <c r="P1092" s="208"/>
      <c r="Q1092" s="208"/>
      <c r="R1092" s="208"/>
    </row>
    <row r="1093" spans="1:18">
      <c r="A1093" s="217"/>
      <c r="B1093" s="52"/>
      <c r="C1093" s="217"/>
      <c r="D1093" s="217"/>
      <c r="E1093" s="217"/>
      <c r="F1093" s="217"/>
      <c r="G1093" s="217"/>
      <c r="H1093" s="53"/>
      <c r="I1093" s="53"/>
      <c r="J1093" s="53"/>
      <c r="K1093" s="53"/>
      <c r="L1093" s="356"/>
      <c r="M1093" s="356"/>
      <c r="N1093" s="356"/>
      <c r="O1093" s="356"/>
      <c r="P1093" s="193"/>
      <c r="Q1093" s="193"/>
      <c r="R1093" s="193"/>
    </row>
    <row r="1094" spans="1:18" ht="12.75">
      <c r="A1094" s="361" t="s">
        <v>63</v>
      </c>
      <c r="B1094" s="361"/>
      <c r="C1094" s="361"/>
      <c r="D1094" s="211">
        <v>1653000.74</v>
      </c>
      <c r="E1094" s="211">
        <v>1099240.25</v>
      </c>
      <c r="F1094" s="211">
        <v>12914.24</v>
      </c>
      <c r="G1094" s="211">
        <v>540846.25</v>
      </c>
      <c r="H1094" s="212">
        <v>15543773.220000001</v>
      </c>
      <c r="I1094" s="212">
        <v>12641341.58</v>
      </c>
      <c r="J1094" s="212">
        <v>71395.58</v>
      </c>
      <c r="K1094" s="212">
        <v>2831036.06</v>
      </c>
      <c r="L1094" s="357">
        <v>9.4033673693334219</v>
      </c>
      <c r="M1094" s="357">
        <v>11.50007159945244</v>
      </c>
      <c r="N1094" s="357">
        <v>5.5284383750030974</v>
      </c>
      <c r="O1094" s="357">
        <v>5.2344562988095049</v>
      </c>
      <c r="P1094" s="208"/>
      <c r="Q1094" s="208"/>
      <c r="R1094" s="208"/>
    </row>
    <row r="1095" spans="1:18">
      <c r="A1095" s="217"/>
      <c r="B1095" s="52"/>
      <c r="C1095" s="217"/>
      <c r="D1095" s="217"/>
      <c r="E1095" s="217"/>
      <c r="F1095" s="217"/>
      <c r="G1095" s="217"/>
      <c r="H1095" s="53"/>
      <c r="I1095" s="53"/>
      <c r="J1095" s="53"/>
      <c r="K1095" s="53"/>
      <c r="L1095" s="356"/>
      <c r="M1095" s="356"/>
      <c r="N1095" s="356"/>
      <c r="O1095" s="356"/>
    </row>
    <row r="1096" spans="1:18" ht="22.5" customHeight="1">
      <c r="A1096" s="374" t="s">
        <v>1896</v>
      </c>
      <c r="B1096" s="375"/>
      <c r="C1096" s="375"/>
      <c r="D1096" s="375"/>
      <c r="E1096" s="375"/>
      <c r="F1096" s="375"/>
      <c r="G1096" s="375"/>
      <c r="H1096" s="375"/>
      <c r="I1096" s="375"/>
      <c r="J1096" s="375"/>
      <c r="K1096" s="375"/>
      <c r="L1096" s="375"/>
      <c r="M1096" s="375"/>
      <c r="N1096" s="375"/>
      <c r="O1096" s="375"/>
    </row>
    <row r="1097" spans="1:18" ht="12.75">
      <c r="A1097" s="360" t="s">
        <v>1897</v>
      </c>
      <c r="B1097" s="361"/>
      <c r="C1097" s="361"/>
      <c r="D1097" s="361"/>
      <c r="E1097" s="361"/>
      <c r="F1097" s="361"/>
      <c r="G1097" s="361"/>
      <c r="H1097" s="361"/>
      <c r="I1097" s="361"/>
      <c r="J1097" s="361"/>
      <c r="K1097" s="361"/>
      <c r="L1097" s="361"/>
      <c r="M1097" s="361"/>
      <c r="N1097" s="361"/>
      <c r="O1097" s="361"/>
      <c r="P1097" s="361"/>
      <c r="Q1097" s="361"/>
      <c r="R1097" s="361"/>
    </row>
    <row r="1098" spans="1:18" ht="12.75">
      <c r="A1098" s="379" t="s">
        <v>1898</v>
      </c>
      <c r="B1098" s="380"/>
      <c r="C1098" s="380"/>
      <c r="D1098" s="380"/>
      <c r="E1098" s="380"/>
      <c r="F1098" s="380"/>
      <c r="G1098" s="380"/>
      <c r="H1098" s="380"/>
      <c r="I1098" s="380"/>
      <c r="J1098" s="380"/>
      <c r="K1098" s="380"/>
      <c r="L1098" s="380"/>
      <c r="M1098" s="380"/>
      <c r="N1098" s="380"/>
      <c r="O1098" s="380"/>
      <c r="P1098" s="380"/>
      <c r="Q1098" s="380"/>
      <c r="R1098" s="380"/>
    </row>
    <row r="1099" spans="1:18" ht="24">
      <c r="A1099" s="229">
        <v>1</v>
      </c>
      <c r="B1099" s="226" t="s">
        <v>1899</v>
      </c>
      <c r="C1099" s="230" t="s">
        <v>1900</v>
      </c>
      <c r="D1099" s="231">
        <v>213.34</v>
      </c>
      <c r="E1099" s="231">
        <v>134.81</v>
      </c>
      <c r="F1099" s="231">
        <v>8.91</v>
      </c>
      <c r="G1099" s="231">
        <v>69.62</v>
      </c>
      <c r="H1099" s="232">
        <v>1948.74</v>
      </c>
      <c r="I1099" s="232">
        <v>1550.29</v>
      </c>
      <c r="J1099" s="232">
        <v>51.51</v>
      </c>
      <c r="K1099" s="232">
        <v>346.94</v>
      </c>
      <c r="L1099" s="354">
        <v>9.1344332989594079</v>
      </c>
      <c r="M1099" s="354">
        <v>11.499814553816481</v>
      </c>
      <c r="N1099" s="354">
        <v>5.7811447811447811</v>
      </c>
      <c r="O1099" s="354">
        <v>4.9833381212295311</v>
      </c>
      <c r="P1099" s="233"/>
      <c r="Q1099" s="233"/>
      <c r="R1099" s="233">
        <v>1</v>
      </c>
    </row>
    <row r="1100" spans="1:18" ht="24">
      <c r="A1100" s="229">
        <v>2</v>
      </c>
      <c r="B1100" s="226" t="s">
        <v>1901</v>
      </c>
      <c r="C1100" s="230" t="s">
        <v>1902</v>
      </c>
      <c r="D1100" s="231">
        <v>292.58</v>
      </c>
      <c r="E1100" s="231">
        <v>211.42</v>
      </c>
      <c r="F1100" s="231">
        <v>8.91</v>
      </c>
      <c r="G1100" s="231">
        <v>72.25</v>
      </c>
      <c r="H1100" s="232">
        <v>2852.36</v>
      </c>
      <c r="I1100" s="232">
        <v>2431.35</v>
      </c>
      <c r="J1100" s="232">
        <v>51.51</v>
      </c>
      <c r="K1100" s="232">
        <v>369.5</v>
      </c>
      <c r="L1100" s="354">
        <v>9.7489917287579484</v>
      </c>
      <c r="M1100" s="354">
        <v>11.500094598429666</v>
      </c>
      <c r="N1100" s="354">
        <v>5.7811447811447811</v>
      </c>
      <c r="O1100" s="354">
        <v>5.1141868512110724</v>
      </c>
      <c r="P1100" s="233"/>
      <c r="Q1100" s="233"/>
      <c r="R1100" s="233">
        <v>1</v>
      </c>
    </row>
    <row r="1101" spans="1:18" ht="24">
      <c r="A1101" s="229">
        <v>3</v>
      </c>
      <c r="B1101" s="226" t="s">
        <v>1903</v>
      </c>
      <c r="C1101" s="230" t="s">
        <v>1904</v>
      </c>
      <c r="D1101" s="231">
        <v>439.89</v>
      </c>
      <c r="E1101" s="231">
        <v>348.82</v>
      </c>
      <c r="F1101" s="231">
        <v>8.91</v>
      </c>
      <c r="G1101" s="231">
        <v>82.16</v>
      </c>
      <c r="H1101" s="232">
        <v>4498.41</v>
      </c>
      <c r="I1101" s="232">
        <v>4011.38</v>
      </c>
      <c r="J1101" s="232">
        <v>51.51</v>
      </c>
      <c r="K1101" s="232">
        <v>435.52</v>
      </c>
      <c r="L1101" s="354">
        <v>10.226215644820297</v>
      </c>
      <c r="M1101" s="354">
        <v>11.499856659595208</v>
      </c>
      <c r="N1101" s="354">
        <v>5.7811447811447811</v>
      </c>
      <c r="O1101" s="354">
        <v>5.3008763388510225</v>
      </c>
      <c r="P1101" s="233"/>
      <c r="Q1101" s="233"/>
      <c r="R1101" s="233">
        <v>1</v>
      </c>
    </row>
    <row r="1102" spans="1:18" ht="24">
      <c r="A1102" s="229">
        <v>4</v>
      </c>
      <c r="B1102" s="226" t="s">
        <v>1905</v>
      </c>
      <c r="C1102" s="230" t="s">
        <v>1906</v>
      </c>
      <c r="D1102" s="231">
        <v>181.34</v>
      </c>
      <c r="E1102" s="231">
        <v>139.57</v>
      </c>
      <c r="F1102" s="231">
        <v>6.81</v>
      </c>
      <c r="G1102" s="231">
        <v>34.96</v>
      </c>
      <c r="H1102" s="232">
        <v>1803.31</v>
      </c>
      <c r="I1102" s="232">
        <v>1605.03</v>
      </c>
      <c r="J1102" s="232">
        <v>40.450000000000003</v>
      </c>
      <c r="K1102" s="232">
        <v>157.83000000000001</v>
      </c>
      <c r="L1102" s="354">
        <v>9.9443586632844383</v>
      </c>
      <c r="M1102" s="354">
        <v>11.499820878412267</v>
      </c>
      <c r="N1102" s="354">
        <v>5.9397944199706325</v>
      </c>
      <c r="O1102" s="354">
        <v>4.514588100686499</v>
      </c>
      <c r="P1102" s="233"/>
      <c r="Q1102" s="233"/>
      <c r="R1102" s="233">
        <v>1</v>
      </c>
    </row>
    <row r="1103" spans="1:18" ht="24">
      <c r="A1103" s="229">
        <v>5</v>
      </c>
      <c r="B1103" s="226" t="s">
        <v>1907</v>
      </c>
      <c r="C1103" s="230" t="s">
        <v>1908</v>
      </c>
      <c r="D1103" s="231">
        <v>147.31</v>
      </c>
      <c r="E1103" s="231">
        <v>101.5</v>
      </c>
      <c r="F1103" s="231">
        <v>6.81</v>
      </c>
      <c r="G1103" s="231">
        <v>39</v>
      </c>
      <c r="H1103" s="232">
        <v>1374.69</v>
      </c>
      <c r="I1103" s="232">
        <v>1167.3</v>
      </c>
      <c r="J1103" s="232">
        <v>40.450000000000003</v>
      </c>
      <c r="K1103" s="232">
        <v>166.94</v>
      </c>
      <c r="L1103" s="354">
        <v>9.3319530242346076</v>
      </c>
      <c r="M1103" s="354">
        <v>11.500492610837439</v>
      </c>
      <c r="N1103" s="354">
        <v>5.9397944199706325</v>
      </c>
      <c r="O1103" s="354">
        <v>4.2805128205128202</v>
      </c>
      <c r="P1103" s="233"/>
      <c r="Q1103" s="233"/>
      <c r="R1103" s="233">
        <v>1</v>
      </c>
    </row>
    <row r="1104" spans="1:18" ht="24">
      <c r="A1104" s="229">
        <v>6</v>
      </c>
      <c r="B1104" s="226" t="s">
        <v>1909</v>
      </c>
      <c r="C1104" s="230" t="s">
        <v>1910</v>
      </c>
      <c r="D1104" s="231">
        <v>141.15</v>
      </c>
      <c r="E1104" s="231">
        <v>100.24</v>
      </c>
      <c r="F1104" s="231">
        <v>6.81</v>
      </c>
      <c r="G1104" s="231">
        <v>34.1</v>
      </c>
      <c r="H1104" s="232">
        <v>1341.55</v>
      </c>
      <c r="I1104" s="232">
        <v>1152.7</v>
      </c>
      <c r="J1104" s="232">
        <v>40.450000000000003</v>
      </c>
      <c r="K1104" s="232">
        <v>148.4</v>
      </c>
      <c r="L1104" s="354">
        <v>9.5044279135671257</v>
      </c>
      <c r="M1104" s="354">
        <v>11.499401436552276</v>
      </c>
      <c r="N1104" s="354">
        <v>5.9397944199706325</v>
      </c>
      <c r="O1104" s="354">
        <v>4.3519061583577709</v>
      </c>
      <c r="P1104" s="233"/>
      <c r="Q1104" s="233"/>
      <c r="R1104" s="233">
        <v>1</v>
      </c>
    </row>
    <row r="1105" spans="1:18" ht="12.75">
      <c r="A1105" s="379" t="s">
        <v>1911</v>
      </c>
      <c r="B1105" s="380"/>
      <c r="C1105" s="380"/>
      <c r="D1105" s="380"/>
      <c r="E1105" s="380"/>
      <c r="F1105" s="380"/>
      <c r="G1105" s="380"/>
      <c r="H1105" s="380"/>
      <c r="I1105" s="380"/>
      <c r="J1105" s="380"/>
      <c r="K1105" s="380"/>
      <c r="L1105" s="380"/>
      <c r="M1105" s="380"/>
      <c r="N1105" s="380"/>
      <c r="O1105" s="380"/>
      <c r="P1105" s="380"/>
      <c r="Q1105" s="380"/>
      <c r="R1105" s="380"/>
    </row>
    <row r="1106" spans="1:18" ht="48">
      <c r="A1106" s="229">
        <v>7</v>
      </c>
      <c r="B1106" s="226" t="s">
        <v>1912</v>
      </c>
      <c r="C1106" s="230" t="s">
        <v>1913</v>
      </c>
      <c r="D1106" s="231">
        <v>462.16</v>
      </c>
      <c r="E1106" s="231">
        <v>158.82</v>
      </c>
      <c r="F1106" s="231">
        <v>9.9600000000000009</v>
      </c>
      <c r="G1106" s="231">
        <v>293.38</v>
      </c>
      <c r="H1106" s="232">
        <v>2728.57</v>
      </c>
      <c r="I1106" s="232">
        <v>1826.49</v>
      </c>
      <c r="J1106" s="232">
        <v>57.04</v>
      </c>
      <c r="K1106" s="232">
        <v>845.04</v>
      </c>
      <c r="L1106" s="354">
        <v>5.9039510126363162</v>
      </c>
      <c r="M1106" s="354">
        <v>11.500377786173027</v>
      </c>
      <c r="N1106" s="354">
        <v>5.7269076305220876</v>
      </c>
      <c r="O1106" s="354">
        <v>2.8803599427363826</v>
      </c>
      <c r="P1106" s="233"/>
      <c r="Q1106" s="233"/>
      <c r="R1106" s="233">
        <v>2</v>
      </c>
    </row>
    <row r="1107" spans="1:18" ht="48">
      <c r="A1107" s="229">
        <v>8</v>
      </c>
      <c r="B1107" s="226" t="s">
        <v>1914</v>
      </c>
      <c r="C1107" s="230" t="s">
        <v>1915</v>
      </c>
      <c r="D1107" s="231">
        <v>738.28</v>
      </c>
      <c r="E1107" s="231">
        <v>218.78</v>
      </c>
      <c r="F1107" s="231">
        <v>11</v>
      </c>
      <c r="G1107" s="231">
        <v>508.5</v>
      </c>
      <c r="H1107" s="232">
        <v>4518.6899999999996</v>
      </c>
      <c r="I1107" s="232">
        <v>2516.02</v>
      </c>
      <c r="J1107" s="232">
        <v>62.56</v>
      </c>
      <c r="K1107" s="232">
        <v>1940.11</v>
      </c>
      <c r="L1107" s="354">
        <v>6.1205640136533566</v>
      </c>
      <c r="M1107" s="354">
        <v>11.500228540085931</v>
      </c>
      <c r="N1107" s="354">
        <v>5.6872727272727275</v>
      </c>
      <c r="O1107" s="354">
        <v>3.8153588987217302</v>
      </c>
      <c r="P1107" s="233"/>
      <c r="Q1107" s="233"/>
      <c r="R1107" s="233">
        <v>2</v>
      </c>
    </row>
    <row r="1108" spans="1:18" ht="48">
      <c r="A1108" s="229">
        <v>9</v>
      </c>
      <c r="B1108" s="226" t="s">
        <v>1916</v>
      </c>
      <c r="C1108" s="230" t="s">
        <v>1917</v>
      </c>
      <c r="D1108" s="231">
        <v>961.18</v>
      </c>
      <c r="E1108" s="231">
        <v>343.55</v>
      </c>
      <c r="F1108" s="231">
        <v>11</v>
      </c>
      <c r="G1108" s="231">
        <v>606.63</v>
      </c>
      <c r="H1108" s="232">
        <v>6307.75</v>
      </c>
      <c r="I1108" s="232">
        <v>3950.86</v>
      </c>
      <c r="J1108" s="232">
        <v>62.56</v>
      </c>
      <c r="K1108" s="232">
        <v>2294.33</v>
      </c>
      <c r="L1108" s="354">
        <v>6.562506502424104</v>
      </c>
      <c r="M1108" s="354">
        <v>11.500101877455974</v>
      </c>
      <c r="N1108" s="354">
        <v>5.6872727272727275</v>
      </c>
      <c r="O1108" s="354">
        <v>3.7820912252938363</v>
      </c>
      <c r="P1108" s="233"/>
      <c r="Q1108" s="233"/>
      <c r="R1108" s="233">
        <v>2</v>
      </c>
    </row>
    <row r="1109" spans="1:18" ht="48">
      <c r="A1109" s="229">
        <v>10</v>
      </c>
      <c r="B1109" s="226" t="s">
        <v>1918</v>
      </c>
      <c r="C1109" s="230" t="s">
        <v>1919</v>
      </c>
      <c r="D1109" s="231">
        <v>1368.17</v>
      </c>
      <c r="E1109" s="231">
        <v>632.92999999999995</v>
      </c>
      <c r="F1109" s="231">
        <v>11</v>
      </c>
      <c r="G1109" s="231">
        <v>724.24</v>
      </c>
      <c r="H1109" s="232">
        <v>10032.59</v>
      </c>
      <c r="I1109" s="232">
        <v>7278.64</v>
      </c>
      <c r="J1109" s="232">
        <v>62.56</v>
      </c>
      <c r="K1109" s="232">
        <v>2691.39</v>
      </c>
      <c r="L1109" s="354">
        <v>7.3328533734842889</v>
      </c>
      <c r="M1109" s="354">
        <v>11.499913102554787</v>
      </c>
      <c r="N1109" s="354">
        <v>5.6872727272727275</v>
      </c>
      <c r="O1109" s="354">
        <v>3.7161576273058654</v>
      </c>
      <c r="P1109" s="233"/>
      <c r="Q1109" s="233"/>
      <c r="R1109" s="233">
        <v>2</v>
      </c>
    </row>
    <row r="1110" spans="1:18" ht="12.75">
      <c r="A1110" s="379" t="s">
        <v>1920</v>
      </c>
      <c r="B1110" s="380"/>
      <c r="C1110" s="380"/>
      <c r="D1110" s="380"/>
      <c r="E1110" s="380"/>
      <c r="F1110" s="380"/>
      <c r="G1110" s="380"/>
      <c r="H1110" s="380"/>
      <c r="I1110" s="380"/>
      <c r="J1110" s="380"/>
      <c r="K1110" s="380"/>
      <c r="L1110" s="380"/>
      <c r="M1110" s="380"/>
      <c r="N1110" s="380"/>
      <c r="O1110" s="380"/>
      <c r="P1110" s="380"/>
      <c r="Q1110" s="380"/>
      <c r="R1110" s="380"/>
    </row>
    <row r="1111" spans="1:18" ht="48">
      <c r="A1111" s="229">
        <v>11</v>
      </c>
      <c r="B1111" s="226" t="s">
        <v>1921</v>
      </c>
      <c r="C1111" s="230" t="s">
        <v>1922</v>
      </c>
      <c r="D1111" s="231">
        <v>612.13</v>
      </c>
      <c r="E1111" s="231">
        <v>188.24</v>
      </c>
      <c r="F1111" s="231">
        <v>9.9600000000000009</v>
      </c>
      <c r="G1111" s="231">
        <v>413.93</v>
      </c>
      <c r="H1111" s="232">
        <v>3607.31</v>
      </c>
      <c r="I1111" s="232">
        <v>2164.7199999999998</v>
      </c>
      <c r="J1111" s="232">
        <v>57.04</v>
      </c>
      <c r="K1111" s="232">
        <v>1385.55</v>
      </c>
      <c r="L1111" s="354">
        <v>5.8930455948899745</v>
      </c>
      <c r="M1111" s="354">
        <v>11.499787505312366</v>
      </c>
      <c r="N1111" s="354">
        <v>5.7269076305220876</v>
      </c>
      <c r="O1111" s="354">
        <v>3.3473050998961176</v>
      </c>
      <c r="P1111" s="233"/>
      <c r="Q1111" s="233"/>
      <c r="R1111" s="233">
        <v>3</v>
      </c>
    </row>
    <row r="1112" spans="1:18" ht="48">
      <c r="A1112" s="229">
        <v>12</v>
      </c>
      <c r="B1112" s="226" t="s">
        <v>1923</v>
      </c>
      <c r="C1112" s="230" t="s">
        <v>1924</v>
      </c>
      <c r="D1112" s="231">
        <v>942.81</v>
      </c>
      <c r="E1112" s="231">
        <v>259.95999999999998</v>
      </c>
      <c r="F1112" s="231">
        <v>9.9600000000000009</v>
      </c>
      <c r="G1112" s="231">
        <v>672.89</v>
      </c>
      <c r="H1112" s="232">
        <v>5738.76</v>
      </c>
      <c r="I1112" s="232">
        <v>2989.55</v>
      </c>
      <c r="J1112" s="232">
        <v>57.04</v>
      </c>
      <c r="K1112" s="232">
        <v>2692.17</v>
      </c>
      <c r="L1112" s="354">
        <v>6.0868679797626255</v>
      </c>
      <c r="M1112" s="354">
        <v>11.500038467456534</v>
      </c>
      <c r="N1112" s="354">
        <v>5.7269076305220876</v>
      </c>
      <c r="O1112" s="354">
        <v>4.0009065374726926</v>
      </c>
      <c r="P1112" s="233"/>
      <c r="Q1112" s="233"/>
      <c r="R1112" s="233">
        <v>3</v>
      </c>
    </row>
    <row r="1113" spans="1:18" ht="48">
      <c r="A1113" s="229">
        <v>13</v>
      </c>
      <c r="B1113" s="226" t="s">
        <v>1925</v>
      </c>
      <c r="C1113" s="230" t="s">
        <v>1926</v>
      </c>
      <c r="D1113" s="231">
        <v>1295.9000000000001</v>
      </c>
      <c r="E1113" s="231">
        <v>409.39</v>
      </c>
      <c r="F1113" s="231">
        <v>9.9600000000000009</v>
      </c>
      <c r="G1113" s="231">
        <v>876.55</v>
      </c>
      <c r="H1113" s="232">
        <v>8521.44</v>
      </c>
      <c r="I1113" s="232">
        <v>4708.04</v>
      </c>
      <c r="J1113" s="232">
        <v>57.04</v>
      </c>
      <c r="K1113" s="232">
        <v>3756.36</v>
      </c>
      <c r="L1113" s="354">
        <v>6.5756925688710544</v>
      </c>
      <c r="M1113" s="354">
        <v>11.500134346222429</v>
      </c>
      <c r="N1113" s="354">
        <v>5.7269076305220876</v>
      </c>
      <c r="O1113" s="354">
        <v>4.2853915920369632</v>
      </c>
      <c r="P1113" s="233"/>
      <c r="Q1113" s="233"/>
      <c r="R1113" s="233">
        <v>3</v>
      </c>
    </row>
    <row r="1114" spans="1:18" ht="48">
      <c r="A1114" s="229">
        <v>14</v>
      </c>
      <c r="B1114" s="226" t="s">
        <v>1927</v>
      </c>
      <c r="C1114" s="230" t="s">
        <v>1928</v>
      </c>
      <c r="D1114" s="231">
        <v>1816.43</v>
      </c>
      <c r="E1114" s="231">
        <v>756.46</v>
      </c>
      <c r="F1114" s="231">
        <v>9.9600000000000009</v>
      </c>
      <c r="G1114" s="231">
        <v>1050.01</v>
      </c>
      <c r="H1114" s="232">
        <v>13234.58</v>
      </c>
      <c r="I1114" s="232">
        <v>8699.24</v>
      </c>
      <c r="J1114" s="232">
        <v>57.04</v>
      </c>
      <c r="K1114" s="232">
        <v>4478.3</v>
      </c>
      <c r="L1114" s="354">
        <v>7.2860390986715702</v>
      </c>
      <c r="M1114" s="354">
        <v>11.499933902651824</v>
      </c>
      <c r="N1114" s="354">
        <v>5.7269076305220876</v>
      </c>
      <c r="O1114" s="354">
        <v>4.265006999933334</v>
      </c>
      <c r="P1114" s="233"/>
      <c r="Q1114" s="233"/>
      <c r="R1114" s="233">
        <v>3</v>
      </c>
    </row>
    <row r="1115" spans="1:18" ht="12.75">
      <c r="A1115" s="379" t="s">
        <v>1929</v>
      </c>
      <c r="B1115" s="380"/>
      <c r="C1115" s="380"/>
      <c r="D1115" s="380"/>
      <c r="E1115" s="380"/>
      <c r="F1115" s="380"/>
      <c r="G1115" s="380"/>
      <c r="H1115" s="380"/>
      <c r="I1115" s="380"/>
      <c r="J1115" s="380"/>
      <c r="K1115" s="380"/>
      <c r="L1115" s="380"/>
      <c r="M1115" s="380"/>
      <c r="N1115" s="380"/>
      <c r="O1115" s="380"/>
      <c r="P1115" s="380"/>
      <c r="Q1115" s="380"/>
      <c r="R1115" s="380"/>
    </row>
    <row r="1116" spans="1:18" ht="48">
      <c r="A1116" s="229">
        <v>15</v>
      </c>
      <c r="B1116" s="226" t="s">
        <v>1930</v>
      </c>
      <c r="C1116" s="230" t="s">
        <v>1931</v>
      </c>
      <c r="D1116" s="231">
        <v>691.9</v>
      </c>
      <c r="E1116" s="231">
        <v>318.77999999999997</v>
      </c>
      <c r="F1116" s="231">
        <v>9.9600000000000009</v>
      </c>
      <c r="G1116" s="231">
        <v>363.16</v>
      </c>
      <c r="H1116" s="232">
        <v>4935.09</v>
      </c>
      <c r="I1116" s="232">
        <v>3666.03</v>
      </c>
      <c r="J1116" s="232">
        <v>57.04</v>
      </c>
      <c r="K1116" s="232">
        <v>1212.02</v>
      </c>
      <c r="L1116" s="354">
        <v>7.132663679722504</v>
      </c>
      <c r="M1116" s="354">
        <v>11.500188217579524</v>
      </c>
      <c r="N1116" s="354">
        <v>5.7269076305220876</v>
      </c>
      <c r="O1116" s="354">
        <v>3.3374270294085249</v>
      </c>
      <c r="P1116" s="233"/>
      <c r="Q1116" s="233"/>
      <c r="R1116" s="233">
        <v>4</v>
      </c>
    </row>
    <row r="1117" spans="1:18" ht="48">
      <c r="A1117" s="229">
        <v>16</v>
      </c>
      <c r="B1117" s="226" t="s">
        <v>1932</v>
      </c>
      <c r="C1117" s="230" t="s">
        <v>1933</v>
      </c>
      <c r="D1117" s="231">
        <v>1105.33</v>
      </c>
      <c r="E1117" s="231">
        <v>434.47</v>
      </c>
      <c r="F1117" s="231">
        <v>9.9600000000000009</v>
      </c>
      <c r="G1117" s="231">
        <v>660.9</v>
      </c>
      <c r="H1117" s="232">
        <v>7703.93</v>
      </c>
      <c r="I1117" s="232">
        <v>4996.43</v>
      </c>
      <c r="J1117" s="232">
        <v>57.04</v>
      </c>
      <c r="K1117" s="232">
        <v>2650.46</v>
      </c>
      <c r="L1117" s="354">
        <v>6.9698008739471478</v>
      </c>
      <c r="M1117" s="354">
        <v>11.500057541372247</v>
      </c>
      <c r="N1117" s="354">
        <v>5.7269076305220876</v>
      </c>
      <c r="O1117" s="354">
        <v>4.010379785141474</v>
      </c>
      <c r="P1117" s="233"/>
      <c r="Q1117" s="233"/>
      <c r="R1117" s="233">
        <v>4</v>
      </c>
    </row>
    <row r="1118" spans="1:18" ht="48">
      <c r="A1118" s="229">
        <v>17</v>
      </c>
      <c r="B1118" s="226" t="s">
        <v>1934</v>
      </c>
      <c r="C1118" s="230" t="s">
        <v>1935</v>
      </c>
      <c r="D1118" s="231">
        <v>1429.81</v>
      </c>
      <c r="E1118" s="231">
        <v>592.99</v>
      </c>
      <c r="F1118" s="231">
        <v>9.9600000000000009</v>
      </c>
      <c r="G1118" s="231">
        <v>826.86</v>
      </c>
      <c r="H1118" s="232">
        <v>10470.969999999999</v>
      </c>
      <c r="I1118" s="232">
        <v>6819.35</v>
      </c>
      <c r="J1118" s="232">
        <v>57.04</v>
      </c>
      <c r="K1118" s="232">
        <v>3594.58</v>
      </c>
      <c r="L1118" s="354">
        <v>7.3233296731733581</v>
      </c>
      <c r="M1118" s="354">
        <v>11.499940977082245</v>
      </c>
      <c r="N1118" s="354">
        <v>5.7269076305220876</v>
      </c>
      <c r="O1118" s="354">
        <v>4.3472655588612339</v>
      </c>
      <c r="P1118" s="233"/>
      <c r="Q1118" s="233"/>
      <c r="R1118" s="233">
        <v>4</v>
      </c>
    </row>
    <row r="1119" spans="1:18" ht="48">
      <c r="A1119" s="229">
        <v>18</v>
      </c>
      <c r="B1119" s="226" t="s">
        <v>1936</v>
      </c>
      <c r="C1119" s="230" t="s">
        <v>1937</v>
      </c>
      <c r="D1119" s="231">
        <v>1915.3</v>
      </c>
      <c r="E1119" s="231">
        <v>940.15</v>
      </c>
      <c r="F1119" s="231">
        <v>9.9600000000000009</v>
      </c>
      <c r="G1119" s="231">
        <v>965.19</v>
      </c>
      <c r="H1119" s="232">
        <v>14979.53</v>
      </c>
      <c r="I1119" s="232">
        <v>10811.75</v>
      </c>
      <c r="J1119" s="232">
        <v>57.04</v>
      </c>
      <c r="K1119" s="232">
        <v>4110.74</v>
      </c>
      <c r="L1119" s="354">
        <v>7.8209836579125991</v>
      </c>
      <c r="M1119" s="354">
        <v>11.500026591501356</v>
      </c>
      <c r="N1119" s="354">
        <v>5.7269076305220876</v>
      </c>
      <c r="O1119" s="354">
        <v>4.2589956381645058</v>
      </c>
      <c r="P1119" s="233"/>
      <c r="Q1119" s="233"/>
      <c r="R1119" s="233">
        <v>4</v>
      </c>
    </row>
    <row r="1120" spans="1:18" ht="72">
      <c r="A1120" s="229">
        <v>19</v>
      </c>
      <c r="B1120" s="226" t="s">
        <v>1938</v>
      </c>
      <c r="C1120" s="230" t="s">
        <v>1939</v>
      </c>
      <c r="D1120" s="231">
        <v>788.34</v>
      </c>
      <c r="E1120" s="231">
        <v>418.89</v>
      </c>
      <c r="F1120" s="231">
        <v>6.29</v>
      </c>
      <c r="G1120" s="231">
        <v>363.16</v>
      </c>
      <c r="H1120" s="232">
        <v>6062.41</v>
      </c>
      <c r="I1120" s="232">
        <v>4817.22</v>
      </c>
      <c r="J1120" s="232">
        <v>33.17</v>
      </c>
      <c r="K1120" s="232">
        <v>1212.02</v>
      </c>
      <c r="L1120" s="354">
        <v>7.6900956440114667</v>
      </c>
      <c r="M1120" s="354">
        <v>11.499964191076417</v>
      </c>
      <c r="N1120" s="354">
        <v>5.2734499205087442</v>
      </c>
      <c r="O1120" s="354">
        <v>3.3374270294085249</v>
      </c>
      <c r="P1120" s="233"/>
      <c r="Q1120" s="233"/>
      <c r="R1120" s="233">
        <v>4</v>
      </c>
    </row>
    <row r="1121" spans="1:18" ht="72">
      <c r="A1121" s="229">
        <v>20</v>
      </c>
      <c r="B1121" s="226" t="s">
        <v>1940</v>
      </c>
      <c r="C1121" s="230" t="s">
        <v>1941</v>
      </c>
      <c r="D1121" s="231">
        <v>1224.47</v>
      </c>
      <c r="E1121" s="231">
        <v>557.28</v>
      </c>
      <c r="F1121" s="231">
        <v>6.29</v>
      </c>
      <c r="G1121" s="231">
        <v>660.9</v>
      </c>
      <c r="H1121" s="232">
        <v>9092.35</v>
      </c>
      <c r="I1121" s="232">
        <v>6408.72</v>
      </c>
      <c r="J1121" s="232">
        <v>33.17</v>
      </c>
      <c r="K1121" s="232">
        <v>2650.46</v>
      </c>
      <c r="L1121" s="354">
        <v>7.4255392128839421</v>
      </c>
      <c r="M1121" s="354">
        <v>11.500000000000002</v>
      </c>
      <c r="N1121" s="354">
        <v>5.2734499205087442</v>
      </c>
      <c r="O1121" s="354">
        <v>4.010379785141474</v>
      </c>
      <c r="P1121" s="233"/>
      <c r="Q1121" s="233"/>
      <c r="R1121" s="233">
        <v>4</v>
      </c>
    </row>
    <row r="1122" spans="1:18" ht="72">
      <c r="A1122" s="229">
        <v>21</v>
      </c>
      <c r="B1122" s="226" t="s">
        <v>1942</v>
      </c>
      <c r="C1122" s="230" t="s">
        <v>1943</v>
      </c>
      <c r="D1122" s="231">
        <v>1602.61</v>
      </c>
      <c r="E1122" s="231">
        <v>769.46</v>
      </c>
      <c r="F1122" s="231">
        <v>6.29</v>
      </c>
      <c r="G1122" s="231">
        <v>826.86</v>
      </c>
      <c r="H1122" s="232">
        <v>12476.53</v>
      </c>
      <c r="I1122" s="232">
        <v>8848.7800000000007</v>
      </c>
      <c r="J1122" s="232">
        <v>33.17</v>
      </c>
      <c r="K1122" s="232">
        <v>3594.58</v>
      </c>
      <c r="L1122" s="354">
        <v>7.7851317538265716</v>
      </c>
      <c r="M1122" s="354">
        <v>11.499987003872846</v>
      </c>
      <c r="N1122" s="354">
        <v>5.2734499205087442</v>
      </c>
      <c r="O1122" s="354">
        <v>4.3472655588612339</v>
      </c>
      <c r="P1122" s="233"/>
      <c r="Q1122" s="233"/>
      <c r="R1122" s="233">
        <v>4</v>
      </c>
    </row>
    <row r="1123" spans="1:18" ht="72">
      <c r="A1123" s="229">
        <v>22</v>
      </c>
      <c r="B1123" s="226" t="s">
        <v>1944</v>
      </c>
      <c r="C1123" s="230" t="s">
        <v>1945</v>
      </c>
      <c r="D1123" s="231">
        <v>2156.2199999999998</v>
      </c>
      <c r="E1123" s="231">
        <v>1184.74</v>
      </c>
      <c r="F1123" s="231">
        <v>6.29</v>
      </c>
      <c r="G1123" s="231">
        <v>965.19</v>
      </c>
      <c r="H1123" s="232">
        <v>17768.37</v>
      </c>
      <c r="I1123" s="232">
        <v>13624.46</v>
      </c>
      <c r="J1123" s="232">
        <v>33.17</v>
      </c>
      <c r="K1123" s="232">
        <v>4110.74</v>
      </c>
      <c r="L1123" s="354">
        <v>8.2405181289478815</v>
      </c>
      <c r="M1123" s="354">
        <v>11.499957796647365</v>
      </c>
      <c r="N1123" s="354">
        <v>5.2734499205087442</v>
      </c>
      <c r="O1123" s="354">
        <v>4.2589956381645058</v>
      </c>
      <c r="P1123" s="233"/>
      <c r="Q1123" s="233"/>
      <c r="R1123" s="233">
        <v>4</v>
      </c>
    </row>
    <row r="1124" spans="1:18" ht="60">
      <c r="A1124" s="229">
        <v>23</v>
      </c>
      <c r="B1124" s="226" t="s">
        <v>1946</v>
      </c>
      <c r="C1124" s="230" t="s">
        <v>1947</v>
      </c>
      <c r="D1124" s="231">
        <v>768.73</v>
      </c>
      <c r="E1124" s="231">
        <v>399.28</v>
      </c>
      <c r="F1124" s="231">
        <v>6.29</v>
      </c>
      <c r="G1124" s="231">
        <v>363.16</v>
      </c>
      <c r="H1124" s="232">
        <v>5836.92</v>
      </c>
      <c r="I1124" s="232">
        <v>4591.7299999999996</v>
      </c>
      <c r="J1124" s="232">
        <v>33.17</v>
      </c>
      <c r="K1124" s="232">
        <v>1212.02</v>
      </c>
      <c r="L1124" s="354">
        <v>7.5929390032911428</v>
      </c>
      <c r="M1124" s="354">
        <v>11.500025045081145</v>
      </c>
      <c r="N1124" s="354">
        <v>5.2734499205087442</v>
      </c>
      <c r="O1124" s="354">
        <v>3.3374270294085249</v>
      </c>
      <c r="P1124" s="233"/>
      <c r="Q1124" s="233"/>
      <c r="R1124" s="233">
        <v>4</v>
      </c>
    </row>
    <row r="1125" spans="1:18" ht="60">
      <c r="A1125" s="229">
        <v>24</v>
      </c>
      <c r="B1125" s="226" t="s">
        <v>1948</v>
      </c>
      <c r="C1125" s="230" t="s">
        <v>1949</v>
      </c>
      <c r="D1125" s="231">
        <v>1199.7</v>
      </c>
      <c r="E1125" s="231">
        <v>532.51</v>
      </c>
      <c r="F1125" s="231">
        <v>6.29</v>
      </c>
      <c r="G1125" s="231">
        <v>660.9</v>
      </c>
      <c r="H1125" s="232">
        <v>8807.52</v>
      </c>
      <c r="I1125" s="232">
        <v>6123.89</v>
      </c>
      <c r="J1125" s="232">
        <v>33.17</v>
      </c>
      <c r="K1125" s="232">
        <v>2650.46</v>
      </c>
      <c r="L1125" s="354">
        <v>7.3414353588397097</v>
      </c>
      <c r="M1125" s="354">
        <v>11.500046947475166</v>
      </c>
      <c r="N1125" s="354">
        <v>5.2734499205087442</v>
      </c>
      <c r="O1125" s="354">
        <v>4.010379785141474</v>
      </c>
      <c r="P1125" s="233"/>
      <c r="Q1125" s="233"/>
      <c r="R1125" s="233">
        <v>4</v>
      </c>
    </row>
    <row r="1126" spans="1:18" ht="60">
      <c r="A1126" s="229">
        <v>25</v>
      </c>
      <c r="B1126" s="226" t="s">
        <v>1950</v>
      </c>
      <c r="C1126" s="230" t="s">
        <v>1951</v>
      </c>
      <c r="D1126" s="231">
        <v>1567.52</v>
      </c>
      <c r="E1126" s="231">
        <v>734.37</v>
      </c>
      <c r="F1126" s="231">
        <v>6.29</v>
      </c>
      <c r="G1126" s="231">
        <v>826.86</v>
      </c>
      <c r="H1126" s="232">
        <v>12073.02</v>
      </c>
      <c r="I1126" s="232">
        <v>8445.27</v>
      </c>
      <c r="J1126" s="232">
        <v>33.17</v>
      </c>
      <c r="K1126" s="232">
        <v>3594.58</v>
      </c>
      <c r="L1126" s="354">
        <v>7.7019878534245176</v>
      </c>
      <c r="M1126" s="354">
        <v>11.500020425670984</v>
      </c>
      <c r="N1126" s="354">
        <v>5.2734499205087442</v>
      </c>
      <c r="O1126" s="354">
        <v>4.3472655588612339</v>
      </c>
      <c r="P1126" s="233"/>
      <c r="Q1126" s="233"/>
      <c r="R1126" s="233">
        <v>4</v>
      </c>
    </row>
    <row r="1127" spans="1:18" ht="60">
      <c r="A1127" s="229">
        <v>26</v>
      </c>
      <c r="B1127" s="226" t="s">
        <v>1952</v>
      </c>
      <c r="C1127" s="230" t="s">
        <v>1953</v>
      </c>
      <c r="D1127" s="231">
        <v>2107.71</v>
      </c>
      <c r="E1127" s="231">
        <v>1136.23</v>
      </c>
      <c r="F1127" s="231">
        <v>6.29</v>
      </c>
      <c r="G1127" s="231">
        <v>965.19</v>
      </c>
      <c r="H1127" s="232">
        <v>17210.580000000002</v>
      </c>
      <c r="I1127" s="232">
        <v>13066.67</v>
      </c>
      <c r="J1127" s="232">
        <v>33.17</v>
      </c>
      <c r="K1127" s="232">
        <v>4110.74</v>
      </c>
      <c r="L1127" s="354">
        <v>8.1655351068220963</v>
      </c>
      <c r="M1127" s="354">
        <v>11.500022002587505</v>
      </c>
      <c r="N1127" s="354">
        <v>5.2734499205087442</v>
      </c>
      <c r="O1127" s="354">
        <v>4.2589956381645058</v>
      </c>
      <c r="P1127" s="233"/>
      <c r="Q1127" s="233"/>
      <c r="R1127" s="233">
        <v>4</v>
      </c>
    </row>
    <row r="1128" spans="1:18" ht="12.75">
      <c r="A1128" s="379" t="s">
        <v>1954</v>
      </c>
      <c r="B1128" s="380"/>
      <c r="C1128" s="380"/>
      <c r="D1128" s="380"/>
      <c r="E1128" s="380"/>
      <c r="F1128" s="380"/>
      <c r="G1128" s="380"/>
      <c r="H1128" s="380"/>
      <c r="I1128" s="380"/>
      <c r="J1128" s="380"/>
      <c r="K1128" s="380"/>
      <c r="L1128" s="380"/>
      <c r="M1128" s="380"/>
      <c r="N1128" s="380"/>
      <c r="O1128" s="380"/>
      <c r="P1128" s="380"/>
      <c r="Q1128" s="380"/>
      <c r="R1128" s="380"/>
    </row>
    <row r="1129" spans="1:18" ht="48">
      <c r="A1129" s="229">
        <v>27</v>
      </c>
      <c r="B1129" s="226" t="s">
        <v>1955</v>
      </c>
      <c r="C1129" s="230" t="s">
        <v>1956</v>
      </c>
      <c r="D1129" s="231">
        <v>654.66999999999996</v>
      </c>
      <c r="E1129" s="231">
        <v>190.61</v>
      </c>
      <c r="F1129" s="231">
        <v>9.9600000000000009</v>
      </c>
      <c r="G1129" s="231">
        <v>454.1</v>
      </c>
      <c r="H1129" s="232">
        <v>3769.74</v>
      </c>
      <c r="I1129" s="232">
        <v>2192.02</v>
      </c>
      <c r="J1129" s="232">
        <v>57.04</v>
      </c>
      <c r="K1129" s="232">
        <v>1520.68</v>
      </c>
      <c r="L1129" s="354">
        <v>5.7582293369178368</v>
      </c>
      <c r="M1129" s="354">
        <v>11.500026231572319</v>
      </c>
      <c r="N1129" s="354">
        <v>5.7269076305220876</v>
      </c>
      <c r="O1129" s="354">
        <v>3.3487778022462011</v>
      </c>
      <c r="P1129" s="233"/>
      <c r="Q1129" s="233"/>
      <c r="R1129" s="233">
        <v>5</v>
      </c>
    </row>
    <row r="1130" spans="1:18" ht="48">
      <c r="A1130" s="229">
        <v>28</v>
      </c>
      <c r="B1130" s="226" t="s">
        <v>1957</v>
      </c>
      <c r="C1130" s="230" t="s">
        <v>1958</v>
      </c>
      <c r="D1130" s="231">
        <v>932.99</v>
      </c>
      <c r="E1130" s="231">
        <v>270.58999999999997</v>
      </c>
      <c r="F1130" s="231">
        <v>9.9600000000000009</v>
      </c>
      <c r="G1130" s="231">
        <v>652.44000000000005</v>
      </c>
      <c r="H1130" s="232">
        <v>5791.26</v>
      </c>
      <c r="I1130" s="232">
        <v>3111.79</v>
      </c>
      <c r="J1130" s="232">
        <v>57.04</v>
      </c>
      <c r="K1130" s="232">
        <v>2622.43</v>
      </c>
      <c r="L1130" s="354">
        <v>6.2072047931917815</v>
      </c>
      <c r="M1130" s="354">
        <v>11.50001847814036</v>
      </c>
      <c r="N1130" s="354">
        <v>5.7269076305220876</v>
      </c>
      <c r="O1130" s="354">
        <v>4.0194194102139651</v>
      </c>
      <c r="P1130" s="233"/>
      <c r="Q1130" s="233"/>
      <c r="R1130" s="233">
        <v>5</v>
      </c>
    </row>
    <row r="1131" spans="1:18" ht="48">
      <c r="A1131" s="229">
        <v>29</v>
      </c>
      <c r="B1131" s="226" t="s">
        <v>1959</v>
      </c>
      <c r="C1131" s="230" t="s">
        <v>1960</v>
      </c>
      <c r="D1131" s="231">
        <v>1273.31</v>
      </c>
      <c r="E1131" s="231">
        <v>422.4</v>
      </c>
      <c r="F1131" s="231">
        <v>9.9600000000000009</v>
      </c>
      <c r="G1131" s="231">
        <v>840.95</v>
      </c>
      <c r="H1131" s="232">
        <v>8555.9</v>
      </c>
      <c r="I1131" s="232">
        <v>4857.57</v>
      </c>
      <c r="J1131" s="232">
        <v>57.04</v>
      </c>
      <c r="K1131" s="232">
        <v>3641.29</v>
      </c>
      <c r="L1131" s="354">
        <v>6.7194163243829079</v>
      </c>
      <c r="M1131" s="354">
        <v>11.499928977272727</v>
      </c>
      <c r="N1131" s="354">
        <v>5.7269076305220876</v>
      </c>
      <c r="O1131" s="354">
        <v>4.3299720554135197</v>
      </c>
      <c r="P1131" s="233"/>
      <c r="Q1131" s="233"/>
      <c r="R1131" s="233">
        <v>5</v>
      </c>
    </row>
    <row r="1132" spans="1:18" ht="48">
      <c r="A1132" s="229">
        <v>30</v>
      </c>
      <c r="B1132" s="226" t="s">
        <v>1961</v>
      </c>
      <c r="C1132" s="230" t="s">
        <v>1962</v>
      </c>
      <c r="D1132" s="231">
        <v>1750.44</v>
      </c>
      <c r="E1132" s="231">
        <v>761.2</v>
      </c>
      <c r="F1132" s="231">
        <v>9.9600000000000009</v>
      </c>
      <c r="G1132" s="231">
        <v>979.28</v>
      </c>
      <c r="H1132" s="232">
        <v>12968.33</v>
      </c>
      <c r="I1132" s="232">
        <v>8753.84</v>
      </c>
      <c r="J1132" s="232">
        <v>57.04</v>
      </c>
      <c r="K1132" s="232">
        <v>4157.45</v>
      </c>
      <c r="L1132" s="354">
        <v>7.4086115490962268</v>
      </c>
      <c r="M1132" s="354">
        <v>11.500052548607462</v>
      </c>
      <c r="N1132" s="354">
        <v>5.7269076305220876</v>
      </c>
      <c r="O1132" s="354">
        <v>4.2454149987746099</v>
      </c>
      <c r="P1132" s="233"/>
      <c r="Q1132" s="233"/>
      <c r="R1132" s="233">
        <v>5</v>
      </c>
    </row>
    <row r="1133" spans="1:18" ht="12.75">
      <c r="A1133" s="379" t="s">
        <v>1963</v>
      </c>
      <c r="B1133" s="380"/>
      <c r="C1133" s="380"/>
      <c r="D1133" s="380"/>
      <c r="E1133" s="380"/>
      <c r="F1133" s="380"/>
      <c r="G1133" s="380"/>
      <c r="H1133" s="380"/>
      <c r="I1133" s="380"/>
      <c r="J1133" s="380"/>
      <c r="K1133" s="380"/>
      <c r="L1133" s="380"/>
      <c r="M1133" s="380"/>
      <c r="N1133" s="380"/>
      <c r="O1133" s="380"/>
      <c r="P1133" s="380"/>
      <c r="Q1133" s="380"/>
      <c r="R1133" s="380"/>
    </row>
    <row r="1134" spans="1:18" ht="48">
      <c r="A1134" s="229">
        <v>31</v>
      </c>
      <c r="B1134" s="226" t="s">
        <v>1964</v>
      </c>
      <c r="C1134" s="230" t="s">
        <v>1965</v>
      </c>
      <c r="D1134" s="231">
        <v>418.01</v>
      </c>
      <c r="E1134" s="231">
        <v>116.2</v>
      </c>
      <c r="F1134" s="231">
        <v>7.86</v>
      </c>
      <c r="G1134" s="231">
        <v>293.95</v>
      </c>
      <c r="H1134" s="232">
        <v>2216.9</v>
      </c>
      <c r="I1134" s="232">
        <v>1336.34</v>
      </c>
      <c r="J1134" s="232">
        <v>45.98</v>
      </c>
      <c r="K1134" s="232">
        <v>834.58</v>
      </c>
      <c r="L1134" s="354">
        <v>5.3034616396736922</v>
      </c>
      <c r="M1134" s="354">
        <v>11.500344234079172</v>
      </c>
      <c r="N1134" s="354">
        <v>5.8498727735368954</v>
      </c>
      <c r="O1134" s="354">
        <v>2.8391903384929411</v>
      </c>
      <c r="P1134" s="233"/>
      <c r="Q1134" s="233"/>
      <c r="R1134" s="233">
        <v>6</v>
      </c>
    </row>
    <row r="1135" spans="1:18" ht="48">
      <c r="A1135" s="229">
        <v>32</v>
      </c>
      <c r="B1135" s="226" t="s">
        <v>1966</v>
      </c>
      <c r="C1135" s="230" t="s">
        <v>1967</v>
      </c>
      <c r="D1135" s="231">
        <v>625.96</v>
      </c>
      <c r="E1135" s="231">
        <v>140.04</v>
      </c>
      <c r="F1135" s="231">
        <v>7.86</v>
      </c>
      <c r="G1135" s="231">
        <v>478.06</v>
      </c>
      <c r="H1135" s="232">
        <v>3704.88</v>
      </c>
      <c r="I1135" s="232">
        <v>1610.49</v>
      </c>
      <c r="J1135" s="232">
        <v>45.98</v>
      </c>
      <c r="K1135" s="232">
        <v>2048.41</v>
      </c>
      <c r="L1135" s="354">
        <v>5.918716850916991</v>
      </c>
      <c r="M1135" s="354">
        <v>11.500214224507284</v>
      </c>
      <c r="N1135" s="354">
        <v>5.8498727735368954</v>
      </c>
      <c r="O1135" s="354">
        <v>4.2848387231728235</v>
      </c>
      <c r="P1135" s="233"/>
      <c r="Q1135" s="233"/>
      <c r="R1135" s="233">
        <v>6</v>
      </c>
    </row>
    <row r="1136" spans="1:18" ht="48">
      <c r="A1136" s="229">
        <v>33</v>
      </c>
      <c r="B1136" s="226" t="s">
        <v>1968</v>
      </c>
      <c r="C1136" s="230" t="s">
        <v>1969</v>
      </c>
      <c r="D1136" s="231">
        <v>844.11</v>
      </c>
      <c r="E1136" s="231">
        <v>216.41</v>
      </c>
      <c r="F1136" s="231">
        <v>7.86</v>
      </c>
      <c r="G1136" s="231">
        <v>619.84</v>
      </c>
      <c r="H1136" s="232">
        <v>5300.55</v>
      </c>
      <c r="I1136" s="232">
        <v>2488.7199999999998</v>
      </c>
      <c r="J1136" s="232">
        <v>45.98</v>
      </c>
      <c r="K1136" s="232">
        <v>2765.85</v>
      </c>
      <c r="L1136" s="354">
        <v>6.2794540995841777</v>
      </c>
      <c r="M1136" s="354">
        <v>11.500023104292778</v>
      </c>
      <c r="N1136" s="354">
        <v>5.8498727735368954</v>
      </c>
      <c r="O1136" s="354">
        <v>4.4621999225606608</v>
      </c>
      <c r="P1136" s="233"/>
      <c r="Q1136" s="233"/>
      <c r="R1136" s="233">
        <v>6</v>
      </c>
    </row>
    <row r="1137" spans="1:18" ht="48">
      <c r="A1137" s="229">
        <v>34</v>
      </c>
      <c r="B1137" s="226" t="s">
        <v>1970</v>
      </c>
      <c r="C1137" s="230" t="s">
        <v>1971</v>
      </c>
      <c r="D1137" s="231">
        <v>1105.3900000000001</v>
      </c>
      <c r="E1137" s="231">
        <v>367.08</v>
      </c>
      <c r="F1137" s="231">
        <v>7.86</v>
      </c>
      <c r="G1137" s="231">
        <v>730.45</v>
      </c>
      <c r="H1137" s="232">
        <v>7436.27</v>
      </c>
      <c r="I1137" s="232">
        <v>4221.45</v>
      </c>
      <c r="J1137" s="232">
        <v>45.98</v>
      </c>
      <c r="K1137" s="232">
        <v>3168.84</v>
      </c>
      <c r="L1137" s="354">
        <v>6.727281773853572</v>
      </c>
      <c r="M1137" s="354">
        <v>11.500081726054265</v>
      </c>
      <c r="N1137" s="354">
        <v>5.8498727735368954</v>
      </c>
      <c r="O1137" s="354">
        <v>4.3382024779245674</v>
      </c>
      <c r="P1137" s="233"/>
      <c r="Q1137" s="233"/>
      <c r="R1137" s="233">
        <v>6</v>
      </c>
    </row>
    <row r="1138" spans="1:18" ht="12.75">
      <c r="A1138" s="379" t="s">
        <v>1972</v>
      </c>
      <c r="B1138" s="380"/>
      <c r="C1138" s="380"/>
      <c r="D1138" s="380"/>
      <c r="E1138" s="380"/>
      <c r="F1138" s="380"/>
      <c r="G1138" s="380"/>
      <c r="H1138" s="380"/>
      <c r="I1138" s="380"/>
      <c r="J1138" s="380"/>
      <c r="K1138" s="380"/>
      <c r="L1138" s="380"/>
      <c r="M1138" s="380"/>
      <c r="N1138" s="380"/>
      <c r="O1138" s="380"/>
      <c r="P1138" s="380"/>
      <c r="Q1138" s="380"/>
      <c r="R1138" s="380"/>
    </row>
    <row r="1139" spans="1:18" ht="48">
      <c r="A1139" s="229">
        <v>35</v>
      </c>
      <c r="B1139" s="226" t="s">
        <v>1973</v>
      </c>
      <c r="C1139" s="230" t="s">
        <v>1974</v>
      </c>
      <c r="D1139" s="231">
        <v>948.67</v>
      </c>
      <c r="E1139" s="231">
        <v>292.06</v>
      </c>
      <c r="F1139" s="231">
        <v>9.9600000000000009</v>
      </c>
      <c r="G1139" s="231">
        <v>646.65</v>
      </c>
      <c r="H1139" s="232">
        <v>6188.73</v>
      </c>
      <c r="I1139" s="232">
        <v>3358.64</v>
      </c>
      <c r="J1139" s="232">
        <v>57.04</v>
      </c>
      <c r="K1139" s="232">
        <v>2773.05</v>
      </c>
      <c r="L1139" s="354">
        <v>6.5235856514910342</v>
      </c>
      <c r="M1139" s="354">
        <v>11.499828802300897</v>
      </c>
      <c r="N1139" s="354">
        <v>5.7269076305220876</v>
      </c>
      <c r="O1139" s="354">
        <v>4.2883321735096267</v>
      </c>
      <c r="P1139" s="233"/>
      <c r="Q1139" s="233"/>
      <c r="R1139" s="233">
        <v>7</v>
      </c>
    </row>
    <row r="1140" spans="1:18" ht="48">
      <c r="A1140" s="229">
        <v>36</v>
      </c>
      <c r="B1140" s="226" t="s">
        <v>1975</v>
      </c>
      <c r="C1140" s="230" t="s">
        <v>1976</v>
      </c>
      <c r="D1140" s="231">
        <v>1243.46</v>
      </c>
      <c r="E1140" s="231">
        <v>463.37</v>
      </c>
      <c r="F1140" s="231">
        <v>9.9600000000000009</v>
      </c>
      <c r="G1140" s="231">
        <v>770.13</v>
      </c>
      <c r="H1140" s="232">
        <v>8704.1</v>
      </c>
      <c r="I1140" s="232">
        <v>5328.73</v>
      </c>
      <c r="J1140" s="232">
        <v>57.04</v>
      </c>
      <c r="K1140" s="232">
        <v>3318.33</v>
      </c>
      <c r="L1140" s="354">
        <v>6.9999034950862917</v>
      </c>
      <c r="M1140" s="354">
        <v>11.499946047435094</v>
      </c>
      <c r="N1140" s="354">
        <v>5.7269076305220876</v>
      </c>
      <c r="O1140" s="354">
        <v>4.3087920221261342</v>
      </c>
      <c r="P1140" s="233"/>
      <c r="Q1140" s="233"/>
      <c r="R1140" s="233">
        <v>7</v>
      </c>
    </row>
    <row r="1141" spans="1:18" ht="48">
      <c r="A1141" s="229">
        <v>37</v>
      </c>
      <c r="B1141" s="226" t="s">
        <v>1977</v>
      </c>
      <c r="C1141" s="230" t="s">
        <v>1978</v>
      </c>
      <c r="D1141" s="231">
        <v>1600.86</v>
      </c>
      <c r="E1141" s="231">
        <v>685.25</v>
      </c>
      <c r="F1141" s="231">
        <v>9.9600000000000009</v>
      </c>
      <c r="G1141" s="231">
        <v>905.65</v>
      </c>
      <c r="H1141" s="232">
        <v>11773.14</v>
      </c>
      <c r="I1141" s="232">
        <v>7880.35</v>
      </c>
      <c r="J1141" s="232">
        <v>57.04</v>
      </c>
      <c r="K1141" s="232">
        <v>3835.75</v>
      </c>
      <c r="L1141" s="354">
        <v>7.3542595854728088</v>
      </c>
      <c r="M1141" s="354">
        <v>11.499963516964613</v>
      </c>
      <c r="N1141" s="354">
        <v>5.7269076305220876</v>
      </c>
      <c r="O1141" s="354">
        <v>4.2353558217854577</v>
      </c>
      <c r="P1141" s="233"/>
      <c r="Q1141" s="233"/>
      <c r="R1141" s="233">
        <v>7</v>
      </c>
    </row>
    <row r="1142" spans="1:18" ht="48">
      <c r="A1142" s="229">
        <v>38</v>
      </c>
      <c r="B1142" s="226" t="s">
        <v>1979</v>
      </c>
      <c r="C1142" s="230" t="s">
        <v>1980</v>
      </c>
      <c r="D1142" s="231">
        <v>1039.5999999999999</v>
      </c>
      <c r="E1142" s="231">
        <v>332.92</v>
      </c>
      <c r="F1142" s="231">
        <v>9.9600000000000009</v>
      </c>
      <c r="G1142" s="231">
        <v>696.72</v>
      </c>
      <c r="H1142" s="232">
        <v>6578.04</v>
      </c>
      <c r="I1142" s="232">
        <v>3828.62</v>
      </c>
      <c r="J1142" s="232">
        <v>57.04</v>
      </c>
      <c r="K1142" s="232">
        <v>2692.38</v>
      </c>
      <c r="L1142" s="354">
        <v>6.3274721046556373</v>
      </c>
      <c r="M1142" s="354">
        <v>11.50012014898474</v>
      </c>
      <c r="N1142" s="354">
        <v>5.7269076305220876</v>
      </c>
      <c r="O1142" s="354">
        <v>3.8643644505683774</v>
      </c>
      <c r="P1142" s="233"/>
      <c r="Q1142" s="233"/>
      <c r="R1142" s="233">
        <v>7</v>
      </c>
    </row>
    <row r="1143" spans="1:18" ht="48">
      <c r="A1143" s="229">
        <v>39</v>
      </c>
      <c r="B1143" s="226" t="s">
        <v>1981</v>
      </c>
      <c r="C1143" s="230" t="s">
        <v>1982</v>
      </c>
      <c r="D1143" s="231">
        <v>1366.84</v>
      </c>
      <c r="E1143" s="231">
        <v>528.28</v>
      </c>
      <c r="F1143" s="231">
        <v>9.9600000000000009</v>
      </c>
      <c r="G1143" s="231">
        <v>828.6</v>
      </c>
      <c r="H1143" s="232">
        <v>9412.6200000000008</v>
      </c>
      <c r="I1143" s="232">
        <v>6075.23</v>
      </c>
      <c r="J1143" s="232">
        <v>57.04</v>
      </c>
      <c r="K1143" s="232">
        <v>3280.35</v>
      </c>
      <c r="L1143" s="354">
        <v>6.8864095285475999</v>
      </c>
      <c r="M1143" s="354">
        <v>11.500018929355644</v>
      </c>
      <c r="N1143" s="354">
        <v>5.7269076305220876</v>
      </c>
      <c r="O1143" s="354">
        <v>3.9589065894279507</v>
      </c>
      <c r="P1143" s="233"/>
      <c r="Q1143" s="233"/>
      <c r="R1143" s="233">
        <v>7</v>
      </c>
    </row>
    <row r="1144" spans="1:18" ht="48">
      <c r="A1144" s="229">
        <v>40</v>
      </c>
      <c r="B1144" s="226" t="s">
        <v>1983</v>
      </c>
      <c r="C1144" s="230" t="s">
        <v>1984</v>
      </c>
      <c r="D1144" s="231">
        <v>1784.62</v>
      </c>
      <c r="E1144" s="231">
        <v>781.12</v>
      </c>
      <c r="F1144" s="231">
        <v>9.9600000000000009</v>
      </c>
      <c r="G1144" s="231">
        <v>993.54</v>
      </c>
      <c r="H1144" s="232">
        <v>13055.93</v>
      </c>
      <c r="I1144" s="232">
        <v>8982.89</v>
      </c>
      <c r="J1144" s="232">
        <v>57.04</v>
      </c>
      <c r="K1144" s="232">
        <v>4016</v>
      </c>
      <c r="L1144" s="354">
        <v>7.3158039246450235</v>
      </c>
      <c r="M1144" s="354">
        <v>11.500012802130273</v>
      </c>
      <c r="N1144" s="354">
        <v>5.7269076305220876</v>
      </c>
      <c r="O1144" s="354">
        <v>4.042112043802967</v>
      </c>
      <c r="P1144" s="233"/>
      <c r="Q1144" s="233"/>
      <c r="R1144" s="233">
        <v>7</v>
      </c>
    </row>
    <row r="1145" spans="1:18" ht="12.75">
      <c r="A1145" s="379" t="s">
        <v>1985</v>
      </c>
      <c r="B1145" s="380"/>
      <c r="C1145" s="380"/>
      <c r="D1145" s="380"/>
      <c r="E1145" s="380"/>
      <c r="F1145" s="380"/>
      <c r="G1145" s="380"/>
      <c r="H1145" s="380"/>
      <c r="I1145" s="380"/>
      <c r="J1145" s="380"/>
      <c r="K1145" s="380"/>
      <c r="L1145" s="380"/>
      <c r="M1145" s="380"/>
      <c r="N1145" s="380"/>
      <c r="O1145" s="380"/>
      <c r="P1145" s="380"/>
      <c r="Q1145" s="380"/>
      <c r="R1145" s="380"/>
    </row>
    <row r="1146" spans="1:18" ht="48">
      <c r="A1146" s="229">
        <v>41</v>
      </c>
      <c r="B1146" s="226" t="s">
        <v>1986</v>
      </c>
      <c r="C1146" s="230" t="s">
        <v>1987</v>
      </c>
      <c r="D1146" s="231">
        <v>1104.3499999999999</v>
      </c>
      <c r="E1146" s="231">
        <v>350.88</v>
      </c>
      <c r="F1146" s="231">
        <v>9.9600000000000009</v>
      </c>
      <c r="G1146" s="231">
        <v>743.51</v>
      </c>
      <c r="H1146" s="232">
        <v>7165.03</v>
      </c>
      <c r="I1146" s="232">
        <v>4035.12</v>
      </c>
      <c r="J1146" s="232">
        <v>57.04</v>
      </c>
      <c r="K1146" s="232">
        <v>3072.87</v>
      </c>
      <c r="L1146" s="354">
        <v>6.4880065196722061</v>
      </c>
      <c r="M1146" s="354">
        <v>11.5</v>
      </c>
      <c r="N1146" s="354">
        <v>5.7269076305220876</v>
      </c>
      <c r="O1146" s="354">
        <v>4.1329235652513079</v>
      </c>
      <c r="P1146" s="233"/>
      <c r="Q1146" s="233"/>
      <c r="R1146" s="233">
        <v>8</v>
      </c>
    </row>
    <row r="1147" spans="1:18" ht="48">
      <c r="A1147" s="229">
        <v>42</v>
      </c>
      <c r="B1147" s="226" t="s">
        <v>1988</v>
      </c>
      <c r="C1147" s="230" t="s">
        <v>1989</v>
      </c>
      <c r="D1147" s="231">
        <v>1449.23</v>
      </c>
      <c r="E1147" s="231">
        <v>555.22</v>
      </c>
      <c r="F1147" s="231">
        <v>9.9600000000000009</v>
      </c>
      <c r="G1147" s="231">
        <v>884.05</v>
      </c>
      <c r="H1147" s="232">
        <v>10141.01</v>
      </c>
      <c r="I1147" s="232">
        <v>6384.98</v>
      </c>
      <c r="J1147" s="232">
        <v>57.04</v>
      </c>
      <c r="K1147" s="232">
        <v>3698.99</v>
      </c>
      <c r="L1147" s="354">
        <v>6.9975159222483665</v>
      </c>
      <c r="M1147" s="354">
        <v>11.499909945607145</v>
      </c>
      <c r="N1147" s="354">
        <v>5.7269076305220876</v>
      </c>
      <c r="O1147" s="354">
        <v>4.1841411684859455</v>
      </c>
      <c r="P1147" s="233"/>
      <c r="Q1147" s="233"/>
      <c r="R1147" s="233">
        <v>8</v>
      </c>
    </row>
    <row r="1148" spans="1:18" ht="48">
      <c r="A1148" s="229">
        <v>43</v>
      </c>
      <c r="B1148" s="226" t="s">
        <v>1990</v>
      </c>
      <c r="C1148" s="230" t="s">
        <v>1991</v>
      </c>
      <c r="D1148" s="231">
        <v>1896.63</v>
      </c>
      <c r="E1148" s="231">
        <v>820.44</v>
      </c>
      <c r="F1148" s="231">
        <v>9.9600000000000009</v>
      </c>
      <c r="G1148" s="231">
        <v>1066.23</v>
      </c>
      <c r="H1148" s="232">
        <v>13996.04</v>
      </c>
      <c r="I1148" s="232">
        <v>9435.06</v>
      </c>
      <c r="J1148" s="232">
        <v>57.04</v>
      </c>
      <c r="K1148" s="232">
        <v>4503.9399999999996</v>
      </c>
      <c r="L1148" s="354">
        <v>7.3794256127974354</v>
      </c>
      <c r="M1148" s="354">
        <v>11.499999999999998</v>
      </c>
      <c r="N1148" s="354">
        <v>5.7269076305220876</v>
      </c>
      <c r="O1148" s="354">
        <v>4.2241730208304018</v>
      </c>
      <c r="P1148" s="233"/>
      <c r="Q1148" s="233"/>
      <c r="R1148" s="233">
        <v>8</v>
      </c>
    </row>
    <row r="1149" spans="1:18" ht="48">
      <c r="A1149" s="229">
        <v>44</v>
      </c>
      <c r="B1149" s="226" t="s">
        <v>1992</v>
      </c>
      <c r="C1149" s="230" t="s">
        <v>1993</v>
      </c>
      <c r="D1149" s="231">
        <v>1314.09</v>
      </c>
      <c r="E1149" s="231">
        <v>400</v>
      </c>
      <c r="F1149" s="231">
        <v>9.9600000000000009</v>
      </c>
      <c r="G1149" s="231">
        <v>904.13</v>
      </c>
      <c r="H1149" s="232">
        <v>8262.44</v>
      </c>
      <c r="I1149" s="232">
        <v>4600.04</v>
      </c>
      <c r="J1149" s="232">
        <v>57.04</v>
      </c>
      <c r="K1149" s="232">
        <v>3605.36</v>
      </c>
      <c r="L1149" s="354">
        <v>6.2875754324285253</v>
      </c>
      <c r="M1149" s="354">
        <v>11.5001</v>
      </c>
      <c r="N1149" s="354">
        <v>5.7269076305220876</v>
      </c>
      <c r="O1149" s="354">
        <v>3.987656642297015</v>
      </c>
      <c r="P1149" s="233"/>
      <c r="Q1149" s="233"/>
      <c r="R1149" s="233">
        <v>8</v>
      </c>
    </row>
    <row r="1150" spans="1:18" ht="48">
      <c r="A1150" s="229">
        <v>45</v>
      </c>
      <c r="B1150" s="226" t="s">
        <v>1994</v>
      </c>
      <c r="C1150" s="230" t="s">
        <v>1995</v>
      </c>
      <c r="D1150" s="231">
        <v>1687.56</v>
      </c>
      <c r="E1150" s="231">
        <v>632.92999999999995</v>
      </c>
      <c r="F1150" s="231">
        <v>9.9600000000000009</v>
      </c>
      <c r="G1150" s="231">
        <v>1044.67</v>
      </c>
      <c r="H1150" s="232">
        <v>11567.17</v>
      </c>
      <c r="I1150" s="232">
        <v>7278.64</v>
      </c>
      <c r="J1150" s="232">
        <v>57.04</v>
      </c>
      <c r="K1150" s="232">
        <v>4231.49</v>
      </c>
      <c r="L1150" s="354">
        <v>6.854375548128659</v>
      </c>
      <c r="M1150" s="354">
        <v>11.499913102554787</v>
      </c>
      <c r="N1150" s="354">
        <v>5.7269076305220876</v>
      </c>
      <c r="O1150" s="354">
        <v>4.0505518489092243</v>
      </c>
      <c r="P1150" s="233"/>
      <c r="Q1150" s="233"/>
      <c r="R1150" s="233">
        <v>8</v>
      </c>
    </row>
    <row r="1151" spans="1:18" ht="48">
      <c r="A1151" s="229">
        <v>46</v>
      </c>
      <c r="B1151" s="226" t="s">
        <v>1996</v>
      </c>
      <c r="C1151" s="230" t="s">
        <v>1997</v>
      </c>
      <c r="D1151" s="231">
        <v>2172.12</v>
      </c>
      <c r="E1151" s="231">
        <v>935.3</v>
      </c>
      <c r="F1151" s="231">
        <v>9.9600000000000009</v>
      </c>
      <c r="G1151" s="231">
        <v>1226.8599999999999</v>
      </c>
      <c r="H1151" s="232">
        <v>15849.45</v>
      </c>
      <c r="I1151" s="232">
        <v>10755.97</v>
      </c>
      <c r="J1151" s="232">
        <v>57.04</v>
      </c>
      <c r="K1151" s="232">
        <v>5036.4399999999996</v>
      </c>
      <c r="L1151" s="354">
        <v>7.296765372078891</v>
      </c>
      <c r="M1151" s="354">
        <v>11.50002138351331</v>
      </c>
      <c r="N1151" s="354">
        <v>5.7269076305220876</v>
      </c>
      <c r="O1151" s="354">
        <v>4.1051464714800385</v>
      </c>
      <c r="P1151" s="233"/>
      <c r="Q1151" s="233"/>
      <c r="R1151" s="233">
        <v>8</v>
      </c>
    </row>
    <row r="1152" spans="1:18" ht="12.75">
      <c r="A1152" s="379" t="s">
        <v>1998</v>
      </c>
      <c r="B1152" s="380"/>
      <c r="C1152" s="380"/>
      <c r="D1152" s="380"/>
      <c r="E1152" s="380"/>
      <c r="F1152" s="380"/>
      <c r="G1152" s="380"/>
      <c r="H1152" s="380"/>
      <c r="I1152" s="380"/>
      <c r="J1152" s="380"/>
      <c r="K1152" s="380"/>
      <c r="L1152" s="380"/>
      <c r="M1152" s="380"/>
      <c r="N1152" s="380"/>
      <c r="O1152" s="380"/>
      <c r="P1152" s="380"/>
      <c r="Q1152" s="380"/>
      <c r="R1152" s="380"/>
    </row>
    <row r="1153" spans="1:18" ht="48">
      <c r="A1153" s="229">
        <v>47</v>
      </c>
      <c r="B1153" s="226" t="s">
        <v>1999</v>
      </c>
      <c r="C1153" s="230" t="s">
        <v>2000</v>
      </c>
      <c r="D1153" s="231">
        <v>1359.83</v>
      </c>
      <c r="E1153" s="231">
        <v>619.82000000000005</v>
      </c>
      <c r="F1153" s="231">
        <v>9.9600000000000009</v>
      </c>
      <c r="G1153" s="231">
        <v>730.05</v>
      </c>
      <c r="H1153" s="232">
        <v>10191.620000000001</v>
      </c>
      <c r="I1153" s="232">
        <v>7127.92</v>
      </c>
      <c r="J1153" s="232">
        <v>57.04</v>
      </c>
      <c r="K1153" s="232">
        <v>3006.66</v>
      </c>
      <c r="L1153" s="354">
        <v>7.494775082179391</v>
      </c>
      <c r="M1153" s="354">
        <v>11.49998386628376</v>
      </c>
      <c r="N1153" s="354">
        <v>5.7269076305220876</v>
      </c>
      <c r="O1153" s="354">
        <v>4.1184302445038012</v>
      </c>
      <c r="P1153" s="233"/>
      <c r="Q1153" s="233"/>
      <c r="R1153" s="233">
        <v>9</v>
      </c>
    </row>
    <row r="1154" spans="1:18" ht="48">
      <c r="A1154" s="229">
        <v>48</v>
      </c>
      <c r="B1154" s="226" t="s">
        <v>2001</v>
      </c>
      <c r="C1154" s="230" t="s">
        <v>2002</v>
      </c>
      <c r="D1154" s="231">
        <v>1691.1</v>
      </c>
      <c r="E1154" s="231">
        <v>845.21</v>
      </c>
      <c r="F1154" s="231">
        <v>9.9600000000000009</v>
      </c>
      <c r="G1154" s="231">
        <v>835.93</v>
      </c>
      <c r="H1154" s="232">
        <v>13250.96</v>
      </c>
      <c r="I1154" s="232">
        <v>9719.89</v>
      </c>
      <c r="J1154" s="232">
        <v>57.04</v>
      </c>
      <c r="K1154" s="232">
        <v>3474.03</v>
      </c>
      <c r="L1154" s="354">
        <v>7.8357045709892965</v>
      </c>
      <c r="M1154" s="354">
        <v>11.499970421552039</v>
      </c>
      <c r="N1154" s="354">
        <v>5.7269076305220876</v>
      </c>
      <c r="O1154" s="354">
        <v>4.1558862584187679</v>
      </c>
      <c r="P1154" s="233"/>
      <c r="Q1154" s="233"/>
      <c r="R1154" s="233">
        <v>9</v>
      </c>
    </row>
    <row r="1155" spans="1:18" ht="48">
      <c r="A1155" s="229">
        <v>49</v>
      </c>
      <c r="B1155" s="226" t="s">
        <v>2003</v>
      </c>
      <c r="C1155" s="230" t="s">
        <v>2004</v>
      </c>
      <c r="D1155" s="231">
        <v>2202.5700000000002</v>
      </c>
      <c r="E1155" s="231">
        <v>1207.44</v>
      </c>
      <c r="F1155" s="231">
        <v>9.9600000000000009</v>
      </c>
      <c r="G1155" s="231">
        <v>985.17</v>
      </c>
      <c r="H1155" s="232">
        <v>18057.740000000002</v>
      </c>
      <c r="I1155" s="232">
        <v>13885.56</v>
      </c>
      <c r="J1155" s="232">
        <v>57.04</v>
      </c>
      <c r="K1155" s="232">
        <v>4115.1400000000003</v>
      </c>
      <c r="L1155" s="354">
        <v>8.1984863137153425</v>
      </c>
      <c r="M1155" s="354">
        <v>11.499999999999998</v>
      </c>
      <c r="N1155" s="354">
        <v>5.7269076305220876</v>
      </c>
      <c r="O1155" s="354">
        <v>4.1770861881705699</v>
      </c>
      <c r="P1155" s="233"/>
      <c r="Q1155" s="233"/>
      <c r="R1155" s="233">
        <v>9</v>
      </c>
    </row>
    <row r="1156" spans="1:18" ht="48">
      <c r="A1156" s="229">
        <v>50</v>
      </c>
      <c r="B1156" s="226" t="s">
        <v>2005</v>
      </c>
      <c r="C1156" s="230" t="s">
        <v>2006</v>
      </c>
      <c r="D1156" s="231">
        <v>1772.67</v>
      </c>
      <c r="E1156" s="231">
        <v>872.04</v>
      </c>
      <c r="F1156" s="231">
        <v>9.9600000000000009</v>
      </c>
      <c r="G1156" s="231">
        <v>890.67</v>
      </c>
      <c r="H1156" s="232">
        <v>13624.65</v>
      </c>
      <c r="I1156" s="232">
        <v>10028.459999999999</v>
      </c>
      <c r="J1156" s="232">
        <v>57.04</v>
      </c>
      <c r="K1156" s="232">
        <v>3539.15</v>
      </c>
      <c r="L1156" s="354">
        <v>7.6859483152532615</v>
      </c>
      <c r="M1156" s="354">
        <v>11.5</v>
      </c>
      <c r="N1156" s="354">
        <v>5.7269076305220876</v>
      </c>
      <c r="O1156" s="354">
        <v>3.9735816856972845</v>
      </c>
      <c r="P1156" s="233"/>
      <c r="Q1156" s="233"/>
      <c r="R1156" s="233">
        <v>9</v>
      </c>
    </row>
    <row r="1157" spans="1:18" ht="48">
      <c r="A1157" s="229">
        <v>51</v>
      </c>
      <c r="B1157" s="226" t="s">
        <v>2007</v>
      </c>
      <c r="C1157" s="230" t="s">
        <v>2008</v>
      </c>
      <c r="D1157" s="231">
        <v>2069.1799999999998</v>
      </c>
      <c r="E1157" s="231">
        <v>1059.8599999999999</v>
      </c>
      <c r="F1157" s="231">
        <v>9.9600000000000009</v>
      </c>
      <c r="G1157" s="231">
        <v>999.36</v>
      </c>
      <c r="H1157" s="232">
        <v>16261.35</v>
      </c>
      <c r="I1157" s="232">
        <v>12188.44</v>
      </c>
      <c r="J1157" s="232">
        <v>57.04</v>
      </c>
      <c r="K1157" s="232">
        <v>4015.87</v>
      </c>
      <c r="L1157" s="354">
        <v>7.8588378004813508</v>
      </c>
      <c r="M1157" s="354">
        <v>11.50004717604212</v>
      </c>
      <c r="N1157" s="354">
        <v>5.7269076305220876</v>
      </c>
      <c r="O1157" s="354">
        <v>4.0184418027537623</v>
      </c>
      <c r="P1157" s="233"/>
      <c r="Q1157" s="233"/>
      <c r="R1157" s="233">
        <v>9</v>
      </c>
    </row>
    <row r="1158" spans="1:18" ht="48">
      <c r="A1158" s="229">
        <v>52</v>
      </c>
      <c r="B1158" s="226" t="s">
        <v>2009</v>
      </c>
      <c r="C1158" s="230" t="s">
        <v>2010</v>
      </c>
      <c r="D1158" s="231">
        <v>2607.77</v>
      </c>
      <c r="E1158" s="231">
        <v>1452.02</v>
      </c>
      <c r="F1158" s="231">
        <v>9.9600000000000009</v>
      </c>
      <c r="G1158" s="231">
        <v>1145.79</v>
      </c>
      <c r="H1158" s="232">
        <v>21402.959999999999</v>
      </c>
      <c r="I1158" s="232">
        <v>16698.28</v>
      </c>
      <c r="J1158" s="232">
        <v>57.04</v>
      </c>
      <c r="K1158" s="232">
        <v>4647.6400000000003</v>
      </c>
      <c r="L1158" s="354">
        <v>8.2073802520927845</v>
      </c>
      <c r="M1158" s="354">
        <v>11.500034434787398</v>
      </c>
      <c r="N1158" s="354">
        <v>5.7269076305220876</v>
      </c>
      <c r="O1158" s="354">
        <v>4.0562755827856769</v>
      </c>
      <c r="P1158" s="233"/>
      <c r="Q1158" s="233"/>
      <c r="R1158" s="233">
        <v>9</v>
      </c>
    </row>
    <row r="1159" spans="1:18" ht="60">
      <c r="A1159" s="229">
        <v>53</v>
      </c>
      <c r="B1159" s="226" t="s">
        <v>2011</v>
      </c>
      <c r="C1159" s="230" t="s">
        <v>2012</v>
      </c>
      <c r="D1159" s="231">
        <v>1474.84</v>
      </c>
      <c r="E1159" s="231">
        <v>738.5</v>
      </c>
      <c r="F1159" s="231">
        <v>6.29</v>
      </c>
      <c r="G1159" s="231">
        <v>730.05</v>
      </c>
      <c r="H1159" s="232">
        <v>11532.57</v>
      </c>
      <c r="I1159" s="232">
        <v>8492.74</v>
      </c>
      <c r="J1159" s="232">
        <v>33.17</v>
      </c>
      <c r="K1159" s="232">
        <v>3006.66</v>
      </c>
      <c r="L1159" s="354">
        <v>7.8195397466843861</v>
      </c>
      <c r="M1159" s="354">
        <v>11.499986459038592</v>
      </c>
      <c r="N1159" s="354">
        <v>5.2734499205087442</v>
      </c>
      <c r="O1159" s="354">
        <v>4.1184302445038012</v>
      </c>
      <c r="P1159" s="233"/>
      <c r="Q1159" s="233"/>
      <c r="R1159" s="233">
        <v>9</v>
      </c>
    </row>
    <row r="1160" spans="1:18" ht="60">
      <c r="A1160" s="229">
        <v>54</v>
      </c>
      <c r="B1160" s="226" t="s">
        <v>2013</v>
      </c>
      <c r="C1160" s="230" t="s">
        <v>2014</v>
      </c>
      <c r="D1160" s="231">
        <v>1849.45</v>
      </c>
      <c r="E1160" s="231">
        <v>1007.23</v>
      </c>
      <c r="F1160" s="231">
        <v>6.29</v>
      </c>
      <c r="G1160" s="231">
        <v>835.93</v>
      </c>
      <c r="H1160" s="232">
        <v>15090.37</v>
      </c>
      <c r="I1160" s="232">
        <v>11583.17</v>
      </c>
      <c r="J1160" s="232">
        <v>33.17</v>
      </c>
      <c r="K1160" s="232">
        <v>3474.03</v>
      </c>
      <c r="L1160" s="354">
        <v>8.1593825191273091</v>
      </c>
      <c r="M1160" s="354">
        <v>11.500024820547441</v>
      </c>
      <c r="N1160" s="354">
        <v>5.2734499205087442</v>
      </c>
      <c r="O1160" s="354">
        <v>4.1558862584187679</v>
      </c>
      <c r="P1160" s="233"/>
      <c r="Q1160" s="233"/>
      <c r="R1160" s="233">
        <v>9</v>
      </c>
    </row>
    <row r="1161" spans="1:18" ht="60">
      <c r="A1161" s="229">
        <v>55</v>
      </c>
      <c r="B1161" s="226" t="s">
        <v>2015</v>
      </c>
      <c r="C1161" s="230" t="s">
        <v>2016</v>
      </c>
      <c r="D1161" s="231">
        <v>2428</v>
      </c>
      <c r="E1161" s="231">
        <v>1436.54</v>
      </c>
      <c r="F1161" s="231">
        <v>6.29</v>
      </c>
      <c r="G1161" s="231">
        <v>985.17</v>
      </c>
      <c r="H1161" s="232">
        <v>20668.57</v>
      </c>
      <c r="I1161" s="232">
        <v>16520.259999999998</v>
      </c>
      <c r="J1161" s="232">
        <v>33.17</v>
      </c>
      <c r="K1161" s="232">
        <v>4115.1400000000003</v>
      </c>
      <c r="L1161" s="354">
        <v>8.5125906095551898</v>
      </c>
      <c r="M1161" s="354">
        <v>11.500034805852952</v>
      </c>
      <c r="N1161" s="354">
        <v>5.2734499205087442</v>
      </c>
      <c r="O1161" s="354">
        <v>4.1770861881705699</v>
      </c>
      <c r="P1161" s="233"/>
      <c r="Q1161" s="233"/>
      <c r="R1161" s="233">
        <v>9</v>
      </c>
    </row>
    <row r="1162" spans="1:18" ht="60">
      <c r="A1162" s="229">
        <v>56</v>
      </c>
      <c r="B1162" s="226" t="s">
        <v>2017</v>
      </c>
      <c r="C1162" s="230" t="s">
        <v>2018</v>
      </c>
      <c r="D1162" s="231">
        <v>1937.22</v>
      </c>
      <c r="E1162" s="231">
        <v>1040.26</v>
      </c>
      <c r="F1162" s="231">
        <v>6.29</v>
      </c>
      <c r="G1162" s="231">
        <v>890.67</v>
      </c>
      <c r="H1162" s="232">
        <v>15535.26</v>
      </c>
      <c r="I1162" s="232">
        <v>11962.94</v>
      </c>
      <c r="J1162" s="232">
        <v>33.17</v>
      </c>
      <c r="K1162" s="232">
        <v>3539.15</v>
      </c>
      <c r="L1162" s="354">
        <v>8.0193576362003292</v>
      </c>
      <c r="M1162" s="354">
        <v>11.499951935093151</v>
      </c>
      <c r="N1162" s="354">
        <v>5.2734499205087442</v>
      </c>
      <c r="O1162" s="354">
        <v>3.9735816856972845</v>
      </c>
      <c r="P1162" s="233"/>
      <c r="Q1162" s="233"/>
      <c r="R1162" s="233">
        <v>9</v>
      </c>
    </row>
    <row r="1163" spans="1:18" ht="60">
      <c r="A1163" s="229">
        <v>57</v>
      </c>
      <c r="B1163" s="226" t="s">
        <v>2019</v>
      </c>
      <c r="C1163" s="230" t="s">
        <v>2020</v>
      </c>
      <c r="D1163" s="231">
        <v>2269.85</v>
      </c>
      <c r="E1163" s="231">
        <v>1264.2</v>
      </c>
      <c r="F1163" s="231">
        <v>6.29</v>
      </c>
      <c r="G1163" s="231">
        <v>999.36</v>
      </c>
      <c r="H1163" s="232">
        <v>18587.34</v>
      </c>
      <c r="I1163" s="232">
        <v>14538.3</v>
      </c>
      <c r="J1163" s="232">
        <v>33.17</v>
      </c>
      <c r="K1163" s="232">
        <v>4015.87</v>
      </c>
      <c r="L1163" s="354">
        <v>8.1887966165165107</v>
      </c>
      <c r="M1163" s="354">
        <v>11.499999999999998</v>
      </c>
      <c r="N1163" s="354">
        <v>5.2734499205087442</v>
      </c>
      <c r="O1163" s="354">
        <v>4.0184418027537623</v>
      </c>
      <c r="P1163" s="233"/>
      <c r="Q1163" s="233"/>
      <c r="R1163" s="233">
        <v>9</v>
      </c>
    </row>
    <row r="1164" spans="1:18" ht="60">
      <c r="A1164" s="229">
        <v>58</v>
      </c>
      <c r="B1164" s="226" t="s">
        <v>2021</v>
      </c>
      <c r="C1164" s="230" t="s">
        <v>2022</v>
      </c>
      <c r="D1164" s="231">
        <v>2904.42</v>
      </c>
      <c r="E1164" s="231">
        <v>1752.34</v>
      </c>
      <c r="F1164" s="231">
        <v>6.29</v>
      </c>
      <c r="G1164" s="231">
        <v>1145.79</v>
      </c>
      <c r="H1164" s="232">
        <v>24832.67</v>
      </c>
      <c r="I1164" s="232">
        <v>20151.86</v>
      </c>
      <c r="J1164" s="232">
        <v>33.17</v>
      </c>
      <c r="K1164" s="232">
        <v>4647.6400000000003</v>
      </c>
      <c r="L1164" s="354">
        <v>8.549958339358632</v>
      </c>
      <c r="M1164" s="354">
        <v>11.499971466724494</v>
      </c>
      <c r="N1164" s="354">
        <v>5.2734499205087442</v>
      </c>
      <c r="O1164" s="354">
        <v>4.0562755827856769</v>
      </c>
      <c r="P1164" s="233"/>
      <c r="Q1164" s="233"/>
      <c r="R1164" s="233">
        <v>9</v>
      </c>
    </row>
    <row r="1165" spans="1:18" ht="60">
      <c r="A1165" s="229">
        <v>59</v>
      </c>
      <c r="B1165" s="226" t="s">
        <v>2023</v>
      </c>
      <c r="C1165" s="230" t="s">
        <v>2024</v>
      </c>
      <c r="D1165" s="231">
        <v>1451.1</v>
      </c>
      <c r="E1165" s="231">
        <v>714.76</v>
      </c>
      <c r="F1165" s="231">
        <v>6.29</v>
      </c>
      <c r="G1165" s="231">
        <v>730.05</v>
      </c>
      <c r="H1165" s="232">
        <v>11259.61</v>
      </c>
      <c r="I1165" s="232">
        <v>8219.7800000000007</v>
      </c>
      <c r="J1165" s="232">
        <v>33.17</v>
      </c>
      <c r="K1165" s="232">
        <v>3006.66</v>
      </c>
      <c r="L1165" s="354">
        <v>7.7593618634139627</v>
      </c>
      <c r="M1165" s="354">
        <v>11.500055962840674</v>
      </c>
      <c r="N1165" s="354">
        <v>5.2734499205087442</v>
      </c>
      <c r="O1165" s="354">
        <v>4.1184302445038012</v>
      </c>
      <c r="P1165" s="233"/>
      <c r="Q1165" s="233"/>
      <c r="R1165" s="233">
        <v>9</v>
      </c>
    </row>
    <row r="1166" spans="1:18" ht="60">
      <c r="A1166" s="229">
        <v>60</v>
      </c>
      <c r="B1166" s="226" t="s">
        <v>2025</v>
      </c>
      <c r="C1166" s="230" t="s">
        <v>2026</v>
      </c>
      <c r="D1166" s="231">
        <v>1817.46</v>
      </c>
      <c r="E1166" s="231">
        <v>975.24</v>
      </c>
      <c r="F1166" s="231">
        <v>6.29</v>
      </c>
      <c r="G1166" s="231">
        <v>835.93</v>
      </c>
      <c r="H1166" s="232">
        <v>14722.46</v>
      </c>
      <c r="I1166" s="232">
        <v>11215.26</v>
      </c>
      <c r="J1166" s="232">
        <v>33.17</v>
      </c>
      <c r="K1166" s="232">
        <v>3474.03</v>
      </c>
      <c r="L1166" s="354">
        <v>8.100568925863568</v>
      </c>
      <c r="M1166" s="354">
        <v>11.5</v>
      </c>
      <c r="N1166" s="354">
        <v>5.2734499205087442</v>
      </c>
      <c r="O1166" s="354">
        <v>4.1558862584187679</v>
      </c>
      <c r="P1166" s="233"/>
      <c r="Q1166" s="233"/>
      <c r="R1166" s="233">
        <v>9</v>
      </c>
    </row>
    <row r="1167" spans="1:18" ht="60">
      <c r="A1167" s="229">
        <v>61</v>
      </c>
      <c r="B1167" s="226" t="s">
        <v>2027</v>
      </c>
      <c r="C1167" s="230" t="s">
        <v>2028</v>
      </c>
      <c r="D1167" s="231">
        <v>2382.6</v>
      </c>
      <c r="E1167" s="231">
        <v>1391.14</v>
      </c>
      <c r="F1167" s="231">
        <v>6.29</v>
      </c>
      <c r="G1167" s="231">
        <v>985.17</v>
      </c>
      <c r="H1167" s="232">
        <v>20146.37</v>
      </c>
      <c r="I1167" s="232">
        <v>15998.06</v>
      </c>
      <c r="J1167" s="232">
        <v>33.17</v>
      </c>
      <c r="K1167" s="232">
        <v>4115.1400000000003</v>
      </c>
      <c r="L1167" s="354">
        <v>8.455624108117183</v>
      </c>
      <c r="M1167" s="354">
        <v>11.499964058254379</v>
      </c>
      <c r="N1167" s="354">
        <v>5.2734499205087442</v>
      </c>
      <c r="O1167" s="354">
        <v>4.1770861881705699</v>
      </c>
      <c r="P1167" s="233"/>
      <c r="Q1167" s="233"/>
      <c r="R1167" s="233">
        <v>9</v>
      </c>
    </row>
    <row r="1168" spans="1:18" ht="60">
      <c r="A1168" s="229">
        <v>62</v>
      </c>
      <c r="B1168" s="226" t="s">
        <v>2029</v>
      </c>
      <c r="C1168" s="230" t="s">
        <v>2030</v>
      </c>
      <c r="D1168" s="231">
        <v>1903.16</v>
      </c>
      <c r="E1168" s="231">
        <v>1006.2</v>
      </c>
      <c r="F1168" s="231">
        <v>6.29</v>
      </c>
      <c r="G1168" s="231">
        <v>890.67</v>
      </c>
      <c r="H1168" s="232">
        <v>15143.62</v>
      </c>
      <c r="I1168" s="232">
        <v>11571.3</v>
      </c>
      <c r="J1168" s="232">
        <v>33.17</v>
      </c>
      <c r="K1168" s="232">
        <v>3539.15</v>
      </c>
      <c r="L1168" s="354">
        <v>7.9570924147207807</v>
      </c>
      <c r="M1168" s="354">
        <v>11.499999999999998</v>
      </c>
      <c r="N1168" s="354">
        <v>5.2734499205087442</v>
      </c>
      <c r="O1168" s="354">
        <v>3.9735816856972845</v>
      </c>
      <c r="P1168" s="233"/>
      <c r="Q1168" s="233"/>
      <c r="R1168" s="233">
        <v>9</v>
      </c>
    </row>
    <row r="1169" spans="1:18" ht="60">
      <c r="A1169" s="229">
        <v>63</v>
      </c>
      <c r="B1169" s="226" t="s">
        <v>2031</v>
      </c>
      <c r="C1169" s="230" t="s">
        <v>2032</v>
      </c>
      <c r="D1169" s="231">
        <v>2228.5700000000002</v>
      </c>
      <c r="E1169" s="231">
        <v>1222.92</v>
      </c>
      <c r="F1169" s="231">
        <v>6.29</v>
      </c>
      <c r="G1169" s="231">
        <v>999.36</v>
      </c>
      <c r="H1169" s="232">
        <v>18112.62</v>
      </c>
      <c r="I1169" s="232">
        <v>14063.58</v>
      </c>
      <c r="J1169" s="232">
        <v>33.17</v>
      </c>
      <c r="K1169" s="232">
        <v>4015.87</v>
      </c>
      <c r="L1169" s="354">
        <v>8.1274629022198077</v>
      </c>
      <c r="M1169" s="354">
        <v>11.5</v>
      </c>
      <c r="N1169" s="354">
        <v>5.2734499205087442</v>
      </c>
      <c r="O1169" s="354">
        <v>4.0184418027537623</v>
      </c>
      <c r="P1169" s="233"/>
      <c r="Q1169" s="233"/>
      <c r="R1169" s="233">
        <v>9</v>
      </c>
    </row>
    <row r="1170" spans="1:18" ht="60">
      <c r="A1170" s="229">
        <v>64</v>
      </c>
      <c r="B1170" s="226" t="s">
        <v>2033</v>
      </c>
      <c r="C1170" s="230" t="s">
        <v>2034</v>
      </c>
      <c r="D1170" s="231">
        <v>2844.56</v>
      </c>
      <c r="E1170" s="231">
        <v>1692.48</v>
      </c>
      <c r="F1170" s="231">
        <v>6.29</v>
      </c>
      <c r="G1170" s="231">
        <v>1145.79</v>
      </c>
      <c r="H1170" s="232">
        <v>24144.33</v>
      </c>
      <c r="I1170" s="232">
        <v>19463.52</v>
      </c>
      <c r="J1170" s="232">
        <v>33.17</v>
      </c>
      <c r="K1170" s="232">
        <v>4647.6400000000003</v>
      </c>
      <c r="L1170" s="354">
        <v>8.4878961948420848</v>
      </c>
      <c r="M1170" s="354">
        <v>11.5</v>
      </c>
      <c r="N1170" s="354">
        <v>5.2734499205087442</v>
      </c>
      <c r="O1170" s="354">
        <v>4.0562755827856769</v>
      </c>
      <c r="P1170" s="233"/>
      <c r="Q1170" s="233"/>
      <c r="R1170" s="233">
        <v>9</v>
      </c>
    </row>
    <row r="1171" spans="1:18" ht="12.75">
      <c r="A1171" s="379" t="s">
        <v>2035</v>
      </c>
      <c r="B1171" s="380"/>
      <c r="C1171" s="380"/>
      <c r="D1171" s="380"/>
      <c r="E1171" s="380"/>
      <c r="F1171" s="380"/>
      <c r="G1171" s="380"/>
      <c r="H1171" s="380"/>
      <c r="I1171" s="380"/>
      <c r="J1171" s="380"/>
      <c r="K1171" s="380"/>
      <c r="L1171" s="380"/>
      <c r="M1171" s="380"/>
      <c r="N1171" s="380"/>
      <c r="O1171" s="380"/>
      <c r="P1171" s="380"/>
      <c r="Q1171" s="380"/>
      <c r="R1171" s="380"/>
    </row>
    <row r="1172" spans="1:18" ht="48">
      <c r="A1172" s="229">
        <v>65</v>
      </c>
      <c r="B1172" s="226" t="s">
        <v>2036</v>
      </c>
      <c r="C1172" s="230" t="s">
        <v>2037</v>
      </c>
      <c r="D1172" s="231">
        <v>1128.1099999999999</v>
      </c>
      <c r="E1172" s="231">
        <v>387</v>
      </c>
      <c r="F1172" s="231">
        <v>9.9600000000000009</v>
      </c>
      <c r="G1172" s="231">
        <v>731.15</v>
      </c>
      <c r="H1172" s="232">
        <v>7528.61</v>
      </c>
      <c r="I1172" s="232">
        <v>4450.5</v>
      </c>
      <c r="J1172" s="232">
        <v>57.04</v>
      </c>
      <c r="K1172" s="232">
        <v>3021.07</v>
      </c>
      <c r="L1172" s="354">
        <v>6.6736488463004493</v>
      </c>
      <c r="M1172" s="354">
        <v>11.5</v>
      </c>
      <c r="N1172" s="354">
        <v>5.7269076305220876</v>
      </c>
      <c r="O1172" s="354">
        <v>4.1319428297886898</v>
      </c>
      <c r="P1172" s="233"/>
      <c r="Q1172" s="233"/>
      <c r="R1172" s="233">
        <v>10</v>
      </c>
    </row>
    <row r="1173" spans="1:18" ht="48">
      <c r="A1173" s="229">
        <v>66</v>
      </c>
      <c r="B1173" s="226" t="s">
        <v>2038</v>
      </c>
      <c r="C1173" s="230" t="s">
        <v>2039</v>
      </c>
      <c r="D1173" s="231">
        <v>1462.25</v>
      </c>
      <c r="E1173" s="231">
        <v>600.62</v>
      </c>
      <c r="F1173" s="231">
        <v>9.9600000000000009</v>
      </c>
      <c r="G1173" s="231">
        <v>851.67</v>
      </c>
      <c r="H1173" s="232">
        <v>10524.08</v>
      </c>
      <c r="I1173" s="232">
        <v>6907.18</v>
      </c>
      <c r="J1173" s="232">
        <v>57.04</v>
      </c>
      <c r="K1173" s="232">
        <v>3559.86</v>
      </c>
      <c r="L1173" s="354">
        <v>7.1971824243460416</v>
      </c>
      <c r="M1173" s="354">
        <v>11.500083247311112</v>
      </c>
      <c r="N1173" s="354">
        <v>5.7269076305220876</v>
      </c>
      <c r="O1173" s="354">
        <v>4.1798583958575506</v>
      </c>
      <c r="P1173" s="233"/>
      <c r="Q1173" s="233"/>
      <c r="R1173" s="233">
        <v>10</v>
      </c>
    </row>
    <row r="1174" spans="1:18" ht="48">
      <c r="A1174" s="229">
        <v>67</v>
      </c>
      <c r="B1174" s="226" t="s">
        <v>2040</v>
      </c>
      <c r="C1174" s="230" t="s">
        <v>2041</v>
      </c>
      <c r="D1174" s="231">
        <v>1893.5</v>
      </c>
      <c r="E1174" s="231">
        <v>866.88</v>
      </c>
      <c r="F1174" s="231">
        <v>9.9600000000000009</v>
      </c>
      <c r="G1174" s="231">
        <v>1016.66</v>
      </c>
      <c r="H1174" s="232">
        <v>14312.96</v>
      </c>
      <c r="I1174" s="232">
        <v>9969.1200000000008</v>
      </c>
      <c r="J1174" s="232">
        <v>57.04</v>
      </c>
      <c r="K1174" s="232">
        <v>4286.8</v>
      </c>
      <c r="L1174" s="354">
        <v>7.5589965672035904</v>
      </c>
      <c r="M1174" s="354">
        <v>11.500000000000002</v>
      </c>
      <c r="N1174" s="354">
        <v>5.7269076305220876</v>
      </c>
      <c r="O1174" s="354">
        <v>4.216552239686818</v>
      </c>
      <c r="P1174" s="233"/>
      <c r="Q1174" s="233"/>
      <c r="R1174" s="233">
        <v>10</v>
      </c>
    </row>
    <row r="1175" spans="1:18" ht="48">
      <c r="A1175" s="229">
        <v>68</v>
      </c>
      <c r="B1175" s="226" t="s">
        <v>2042</v>
      </c>
      <c r="C1175" s="230" t="s">
        <v>2043</v>
      </c>
      <c r="D1175" s="231">
        <v>1334.45</v>
      </c>
      <c r="E1175" s="231">
        <v>441.18</v>
      </c>
      <c r="F1175" s="231">
        <v>9.9600000000000009</v>
      </c>
      <c r="G1175" s="231">
        <v>883.31</v>
      </c>
      <c r="H1175" s="232">
        <v>8656.15</v>
      </c>
      <c r="I1175" s="232">
        <v>5073.57</v>
      </c>
      <c r="J1175" s="232">
        <v>57.04</v>
      </c>
      <c r="K1175" s="232">
        <v>3525.54</v>
      </c>
      <c r="L1175" s="354">
        <v>6.4866799055790771</v>
      </c>
      <c r="M1175" s="354">
        <v>11.5</v>
      </c>
      <c r="N1175" s="354">
        <v>5.7269076305220876</v>
      </c>
      <c r="O1175" s="354">
        <v>3.9912827886019633</v>
      </c>
      <c r="P1175" s="233"/>
      <c r="Q1175" s="233"/>
      <c r="R1175" s="233">
        <v>10</v>
      </c>
    </row>
    <row r="1176" spans="1:18" ht="48">
      <c r="A1176" s="229">
        <v>69</v>
      </c>
      <c r="B1176" s="226" t="s">
        <v>2044</v>
      </c>
      <c r="C1176" s="230" t="s">
        <v>2045</v>
      </c>
      <c r="D1176" s="231">
        <v>1695.71</v>
      </c>
      <c r="E1176" s="231">
        <v>684.73</v>
      </c>
      <c r="F1176" s="231">
        <v>9.9600000000000009</v>
      </c>
      <c r="G1176" s="231">
        <v>1001.02</v>
      </c>
      <c r="H1176" s="232">
        <v>11986.45</v>
      </c>
      <c r="I1176" s="232">
        <v>7874.42</v>
      </c>
      <c r="J1176" s="232">
        <v>57.04</v>
      </c>
      <c r="K1176" s="232">
        <v>4054.99</v>
      </c>
      <c r="L1176" s="354">
        <v>7.0686909907944164</v>
      </c>
      <c r="M1176" s="354">
        <v>11.500036510741459</v>
      </c>
      <c r="N1176" s="354">
        <v>5.7269076305220876</v>
      </c>
      <c r="O1176" s="354">
        <v>4.0508581247127928</v>
      </c>
      <c r="P1176" s="233"/>
      <c r="Q1176" s="233"/>
      <c r="R1176" s="233">
        <v>10</v>
      </c>
    </row>
    <row r="1177" spans="1:18" ht="48">
      <c r="A1177" s="229">
        <v>70</v>
      </c>
      <c r="B1177" s="226" t="s">
        <v>2046</v>
      </c>
      <c r="C1177" s="230" t="s">
        <v>2047</v>
      </c>
      <c r="D1177" s="231">
        <v>2167.0300000000002</v>
      </c>
      <c r="E1177" s="231">
        <v>988.24</v>
      </c>
      <c r="F1177" s="231">
        <v>9.9600000000000009</v>
      </c>
      <c r="G1177" s="231">
        <v>1168.83</v>
      </c>
      <c r="H1177" s="232">
        <v>16213.11</v>
      </c>
      <c r="I1177" s="232">
        <v>11364.8</v>
      </c>
      <c r="J1177" s="232">
        <v>57.04</v>
      </c>
      <c r="K1177" s="232">
        <v>4791.2700000000004</v>
      </c>
      <c r="L1177" s="354">
        <v>7.4817192193924402</v>
      </c>
      <c r="M1177" s="354">
        <v>11.500040475997732</v>
      </c>
      <c r="N1177" s="354">
        <v>5.7269076305220876</v>
      </c>
      <c r="O1177" s="354">
        <v>4.0992017658684334</v>
      </c>
      <c r="P1177" s="233"/>
      <c r="Q1177" s="233"/>
      <c r="R1177" s="233">
        <v>10</v>
      </c>
    </row>
    <row r="1178" spans="1:18" ht="12.75">
      <c r="A1178" s="379" t="s">
        <v>2048</v>
      </c>
      <c r="B1178" s="380"/>
      <c r="C1178" s="380"/>
      <c r="D1178" s="380"/>
      <c r="E1178" s="380"/>
      <c r="F1178" s="380"/>
      <c r="G1178" s="380"/>
      <c r="H1178" s="380"/>
      <c r="I1178" s="380"/>
      <c r="J1178" s="380"/>
      <c r="K1178" s="380"/>
      <c r="L1178" s="380"/>
      <c r="M1178" s="380"/>
      <c r="N1178" s="380"/>
      <c r="O1178" s="380"/>
      <c r="P1178" s="380"/>
      <c r="Q1178" s="380"/>
      <c r="R1178" s="380"/>
    </row>
    <row r="1179" spans="1:18" ht="48">
      <c r="A1179" s="229">
        <v>71</v>
      </c>
      <c r="B1179" s="226" t="s">
        <v>2049</v>
      </c>
      <c r="C1179" s="230" t="s">
        <v>2050</v>
      </c>
      <c r="D1179" s="231">
        <v>858.92</v>
      </c>
      <c r="E1179" s="231">
        <v>229.1</v>
      </c>
      <c r="F1179" s="231">
        <v>9.9600000000000009</v>
      </c>
      <c r="G1179" s="231">
        <v>619.86</v>
      </c>
      <c r="H1179" s="232">
        <v>5181.6899999999996</v>
      </c>
      <c r="I1179" s="232">
        <v>2634.7</v>
      </c>
      <c r="J1179" s="232">
        <v>57.04</v>
      </c>
      <c r="K1179" s="232">
        <v>2489.9499999999998</v>
      </c>
      <c r="L1179" s="354">
        <v>6.0327970008848322</v>
      </c>
      <c r="M1179" s="354">
        <v>11.500218245307725</v>
      </c>
      <c r="N1179" s="354">
        <v>5.7269076305220876</v>
      </c>
      <c r="O1179" s="354">
        <v>4.0169554415513176</v>
      </c>
      <c r="P1179" s="233"/>
      <c r="Q1179" s="233"/>
      <c r="R1179" s="233">
        <v>11</v>
      </c>
    </row>
    <row r="1180" spans="1:18" ht="48">
      <c r="A1180" s="229">
        <v>72</v>
      </c>
      <c r="B1180" s="226" t="s">
        <v>2051</v>
      </c>
      <c r="C1180" s="230" t="s">
        <v>2052</v>
      </c>
      <c r="D1180" s="231">
        <v>1186.8499999999999</v>
      </c>
      <c r="E1180" s="231">
        <v>412.8</v>
      </c>
      <c r="F1180" s="231">
        <v>9.9600000000000009</v>
      </c>
      <c r="G1180" s="231">
        <v>764.09</v>
      </c>
      <c r="H1180" s="232">
        <v>7932.78</v>
      </c>
      <c r="I1180" s="232">
        <v>4747.2</v>
      </c>
      <c r="J1180" s="232">
        <v>57.04</v>
      </c>
      <c r="K1180" s="232">
        <v>3128.54</v>
      </c>
      <c r="L1180" s="354">
        <v>6.6838943421662389</v>
      </c>
      <c r="M1180" s="354">
        <v>11.5</v>
      </c>
      <c r="N1180" s="354">
        <v>5.7269076305220876</v>
      </c>
      <c r="O1180" s="354">
        <v>4.0944653116779435</v>
      </c>
      <c r="P1180" s="233"/>
      <c r="Q1180" s="233"/>
      <c r="R1180" s="233">
        <v>11</v>
      </c>
    </row>
    <row r="1181" spans="1:18" ht="48">
      <c r="A1181" s="229">
        <v>73</v>
      </c>
      <c r="B1181" s="226" t="s">
        <v>2053</v>
      </c>
      <c r="C1181" s="230" t="s">
        <v>2054</v>
      </c>
      <c r="D1181" s="231">
        <v>1442.69</v>
      </c>
      <c r="E1181" s="231">
        <v>502.58</v>
      </c>
      <c r="F1181" s="231">
        <v>9.9600000000000009</v>
      </c>
      <c r="G1181" s="231">
        <v>930.15</v>
      </c>
      <c r="H1181" s="232">
        <v>9591.94</v>
      </c>
      <c r="I1181" s="232">
        <v>5779.72</v>
      </c>
      <c r="J1181" s="232">
        <v>57.04</v>
      </c>
      <c r="K1181" s="232">
        <v>3755.18</v>
      </c>
      <c r="L1181" s="354">
        <v>6.64864939799957</v>
      </c>
      <c r="M1181" s="354">
        <v>11.500099486648892</v>
      </c>
      <c r="N1181" s="354">
        <v>5.7269076305220876</v>
      </c>
      <c r="O1181" s="354">
        <v>4.0371767994409504</v>
      </c>
      <c r="P1181" s="233"/>
      <c r="Q1181" s="233"/>
      <c r="R1181" s="233">
        <v>11</v>
      </c>
    </row>
    <row r="1182" spans="1:18" ht="48">
      <c r="A1182" s="229">
        <v>74</v>
      </c>
      <c r="B1182" s="226" t="s">
        <v>2055</v>
      </c>
      <c r="C1182" s="230" t="s">
        <v>2056</v>
      </c>
      <c r="D1182" s="231">
        <v>945.46</v>
      </c>
      <c r="E1182" s="231">
        <v>261.10000000000002</v>
      </c>
      <c r="F1182" s="231">
        <v>9.9600000000000009</v>
      </c>
      <c r="G1182" s="231">
        <v>674.4</v>
      </c>
      <c r="H1182" s="232">
        <v>5699.16</v>
      </c>
      <c r="I1182" s="232">
        <v>3002.6</v>
      </c>
      <c r="J1182" s="232">
        <v>57.04</v>
      </c>
      <c r="K1182" s="232">
        <v>2639.52</v>
      </c>
      <c r="L1182" s="354">
        <v>6.0279229158293317</v>
      </c>
      <c r="M1182" s="354">
        <v>11.499808502489467</v>
      </c>
      <c r="N1182" s="354">
        <v>5.7269076305220876</v>
      </c>
      <c r="O1182" s="354">
        <v>3.9138790035587188</v>
      </c>
      <c r="P1182" s="233"/>
      <c r="Q1182" s="233"/>
      <c r="R1182" s="233">
        <v>11</v>
      </c>
    </row>
    <row r="1183" spans="1:18" ht="48">
      <c r="A1183" s="229">
        <v>75</v>
      </c>
      <c r="B1183" s="226" t="s">
        <v>2057</v>
      </c>
      <c r="C1183" s="230" t="s">
        <v>2058</v>
      </c>
      <c r="D1183" s="231">
        <v>1299.18</v>
      </c>
      <c r="E1183" s="231">
        <v>470.59</v>
      </c>
      <c r="F1183" s="231">
        <v>9.9600000000000009</v>
      </c>
      <c r="G1183" s="231">
        <v>818.63</v>
      </c>
      <c r="H1183" s="232">
        <v>8746.9599999999991</v>
      </c>
      <c r="I1183" s="232">
        <v>5411.81</v>
      </c>
      <c r="J1183" s="232">
        <v>57.04</v>
      </c>
      <c r="K1183" s="232">
        <v>3278.11</v>
      </c>
      <c r="L1183" s="354">
        <v>6.7326775350605761</v>
      </c>
      <c r="M1183" s="354">
        <v>11.500053124800784</v>
      </c>
      <c r="N1183" s="354">
        <v>5.7269076305220876</v>
      </c>
      <c r="O1183" s="354">
        <v>4.0043853755664953</v>
      </c>
      <c r="P1183" s="233"/>
      <c r="Q1183" s="233"/>
      <c r="R1183" s="233">
        <v>11</v>
      </c>
    </row>
    <row r="1184" spans="1:18" ht="48">
      <c r="A1184" s="229">
        <v>76</v>
      </c>
      <c r="B1184" s="226" t="s">
        <v>2059</v>
      </c>
      <c r="C1184" s="230" t="s">
        <v>2060</v>
      </c>
      <c r="D1184" s="231">
        <v>1567.62</v>
      </c>
      <c r="E1184" s="231">
        <v>572.97</v>
      </c>
      <c r="F1184" s="231">
        <v>9.9600000000000009</v>
      </c>
      <c r="G1184" s="231">
        <v>984.69</v>
      </c>
      <c r="H1184" s="232">
        <v>10550.9</v>
      </c>
      <c r="I1184" s="232">
        <v>6589.11</v>
      </c>
      <c r="J1184" s="232">
        <v>57.04</v>
      </c>
      <c r="K1184" s="232">
        <v>3904.75</v>
      </c>
      <c r="L1184" s="354">
        <v>6.7305214273867398</v>
      </c>
      <c r="M1184" s="354">
        <v>11.499921461856641</v>
      </c>
      <c r="N1184" s="354">
        <v>5.7269076305220876</v>
      </c>
      <c r="O1184" s="354">
        <v>3.9654612111425931</v>
      </c>
      <c r="P1184" s="233"/>
      <c r="Q1184" s="233"/>
      <c r="R1184" s="233">
        <v>11</v>
      </c>
    </row>
    <row r="1185" spans="1:18" ht="12.75">
      <c r="A1185" s="379" t="s">
        <v>2061</v>
      </c>
      <c r="B1185" s="380"/>
      <c r="C1185" s="380"/>
      <c r="D1185" s="380"/>
      <c r="E1185" s="380"/>
      <c r="F1185" s="380"/>
      <c r="G1185" s="380"/>
      <c r="H1185" s="380"/>
      <c r="I1185" s="380"/>
      <c r="J1185" s="380"/>
      <c r="K1185" s="380"/>
      <c r="L1185" s="380"/>
      <c r="M1185" s="380"/>
      <c r="N1185" s="380"/>
      <c r="O1185" s="380"/>
      <c r="P1185" s="380"/>
      <c r="Q1185" s="380"/>
      <c r="R1185" s="380"/>
    </row>
    <row r="1186" spans="1:18" ht="60">
      <c r="A1186" s="229">
        <v>77</v>
      </c>
      <c r="B1186" s="226" t="s">
        <v>2062</v>
      </c>
      <c r="C1186" s="230" t="s">
        <v>2063</v>
      </c>
      <c r="D1186" s="231">
        <v>1178.76</v>
      </c>
      <c r="E1186" s="231">
        <v>366.7</v>
      </c>
      <c r="F1186" s="231">
        <v>9.9600000000000009</v>
      </c>
      <c r="G1186" s="231">
        <v>802.1</v>
      </c>
      <c r="H1186" s="232">
        <v>7568.49</v>
      </c>
      <c r="I1186" s="232">
        <v>4217.08</v>
      </c>
      <c r="J1186" s="232">
        <v>57.04</v>
      </c>
      <c r="K1186" s="232">
        <v>3294.37</v>
      </c>
      <c r="L1186" s="354">
        <v>6.4207217754250232</v>
      </c>
      <c r="M1186" s="354">
        <v>11.500081810744478</v>
      </c>
      <c r="N1186" s="354">
        <v>5.7269076305220876</v>
      </c>
      <c r="O1186" s="354">
        <v>4.1071811494826083</v>
      </c>
      <c r="P1186" s="233"/>
      <c r="Q1186" s="233"/>
      <c r="R1186" s="233">
        <v>12</v>
      </c>
    </row>
    <row r="1187" spans="1:18" ht="60">
      <c r="A1187" s="229">
        <v>78</v>
      </c>
      <c r="B1187" s="226" t="s">
        <v>2064</v>
      </c>
      <c r="C1187" s="230" t="s">
        <v>2065</v>
      </c>
      <c r="D1187" s="231">
        <v>1576.34</v>
      </c>
      <c r="E1187" s="231">
        <v>616.29</v>
      </c>
      <c r="F1187" s="231">
        <v>9.9600000000000009</v>
      </c>
      <c r="G1187" s="231">
        <v>950.09</v>
      </c>
      <c r="H1187" s="232">
        <v>11112.92</v>
      </c>
      <c r="I1187" s="232">
        <v>7087.28</v>
      </c>
      <c r="J1187" s="232">
        <v>57.04</v>
      </c>
      <c r="K1187" s="232">
        <v>3968.6</v>
      </c>
      <c r="L1187" s="354">
        <v>7.0498242764885752</v>
      </c>
      <c r="M1187" s="354">
        <v>11.499910756299794</v>
      </c>
      <c r="N1187" s="354">
        <v>5.7269076305220876</v>
      </c>
      <c r="O1187" s="354">
        <v>4.1770779610352697</v>
      </c>
      <c r="P1187" s="233"/>
      <c r="Q1187" s="233"/>
      <c r="R1187" s="233">
        <v>12</v>
      </c>
    </row>
    <row r="1188" spans="1:18" ht="60">
      <c r="A1188" s="229">
        <v>79</v>
      </c>
      <c r="B1188" s="226" t="s">
        <v>2066</v>
      </c>
      <c r="C1188" s="230" t="s">
        <v>2067</v>
      </c>
      <c r="D1188" s="231">
        <v>2047.48</v>
      </c>
      <c r="E1188" s="231">
        <v>941.94</v>
      </c>
      <c r="F1188" s="231">
        <v>9.9600000000000009</v>
      </c>
      <c r="G1188" s="231">
        <v>1095.58</v>
      </c>
      <c r="H1188" s="232">
        <v>15387.07</v>
      </c>
      <c r="I1188" s="232">
        <v>10832.28</v>
      </c>
      <c r="J1188" s="232">
        <v>57.04</v>
      </c>
      <c r="K1188" s="232">
        <v>4497.75</v>
      </c>
      <c r="L1188" s="354">
        <v>7.5151259108758079</v>
      </c>
      <c r="M1188" s="354">
        <v>11.499968150837633</v>
      </c>
      <c r="N1188" s="354">
        <v>5.7269076305220876</v>
      </c>
      <c r="O1188" s="354">
        <v>4.1053597181401633</v>
      </c>
      <c r="P1188" s="233"/>
      <c r="Q1188" s="233"/>
      <c r="R1188" s="233">
        <v>12</v>
      </c>
    </row>
    <row r="1189" spans="1:18" ht="12.75">
      <c r="A1189" s="379" t="s">
        <v>2068</v>
      </c>
      <c r="B1189" s="380"/>
      <c r="C1189" s="380"/>
      <c r="D1189" s="380"/>
      <c r="E1189" s="380"/>
      <c r="F1189" s="380"/>
      <c r="G1189" s="380"/>
      <c r="H1189" s="380"/>
      <c r="I1189" s="380"/>
      <c r="J1189" s="380"/>
      <c r="K1189" s="380"/>
      <c r="L1189" s="380"/>
      <c r="M1189" s="380"/>
      <c r="N1189" s="380"/>
      <c r="O1189" s="380"/>
      <c r="P1189" s="380"/>
      <c r="Q1189" s="380"/>
      <c r="R1189" s="380"/>
    </row>
    <row r="1190" spans="1:18" ht="60">
      <c r="A1190" s="229">
        <v>80</v>
      </c>
      <c r="B1190" s="226" t="s">
        <v>2069</v>
      </c>
      <c r="C1190" s="230" t="s">
        <v>2070</v>
      </c>
      <c r="D1190" s="231">
        <v>1428.54</v>
      </c>
      <c r="E1190" s="231">
        <v>435.37</v>
      </c>
      <c r="F1190" s="231">
        <v>9.9600000000000009</v>
      </c>
      <c r="G1190" s="231">
        <v>983.21</v>
      </c>
      <c r="H1190" s="232">
        <v>9143.5</v>
      </c>
      <c r="I1190" s="232">
        <v>5006.72</v>
      </c>
      <c r="J1190" s="232">
        <v>57.04</v>
      </c>
      <c r="K1190" s="232">
        <v>4079.74</v>
      </c>
      <c r="L1190" s="354">
        <v>6.4005908129978861</v>
      </c>
      <c r="M1190" s="354">
        <v>11.499919608608771</v>
      </c>
      <c r="N1190" s="354">
        <v>5.7269076305220876</v>
      </c>
      <c r="O1190" s="354">
        <v>4.1494085698884264</v>
      </c>
      <c r="P1190" s="233"/>
      <c r="Q1190" s="233"/>
      <c r="R1190" s="233">
        <v>13</v>
      </c>
    </row>
    <row r="1191" spans="1:18" ht="60">
      <c r="A1191" s="229">
        <v>81</v>
      </c>
      <c r="B1191" s="226" t="s">
        <v>2071</v>
      </c>
      <c r="C1191" s="230" t="s">
        <v>2072</v>
      </c>
      <c r="D1191" s="231">
        <v>1898.9</v>
      </c>
      <c r="E1191" s="231">
        <v>738.17</v>
      </c>
      <c r="F1191" s="231">
        <v>9.9600000000000009</v>
      </c>
      <c r="G1191" s="231">
        <v>1150.77</v>
      </c>
      <c r="H1191" s="232">
        <v>13375.02</v>
      </c>
      <c r="I1191" s="232">
        <v>8488.92</v>
      </c>
      <c r="J1191" s="232">
        <v>57.04</v>
      </c>
      <c r="K1191" s="232">
        <v>4829.0600000000004</v>
      </c>
      <c r="L1191" s="354">
        <v>7.043562062246564</v>
      </c>
      <c r="M1191" s="354">
        <v>11.499952585447797</v>
      </c>
      <c r="N1191" s="354">
        <v>5.7269076305220876</v>
      </c>
      <c r="O1191" s="354">
        <v>4.1963728633871238</v>
      </c>
      <c r="P1191" s="233"/>
      <c r="Q1191" s="233"/>
      <c r="R1191" s="233">
        <v>13</v>
      </c>
    </row>
    <row r="1192" spans="1:18" ht="60">
      <c r="A1192" s="229">
        <v>82</v>
      </c>
      <c r="B1192" s="226" t="s">
        <v>2073</v>
      </c>
      <c r="C1192" s="230" t="s">
        <v>2074</v>
      </c>
      <c r="D1192" s="231">
        <v>2436.3000000000002</v>
      </c>
      <c r="E1192" s="231">
        <v>1126.56</v>
      </c>
      <c r="F1192" s="231">
        <v>9.9600000000000009</v>
      </c>
      <c r="G1192" s="231">
        <v>1299.78</v>
      </c>
      <c r="H1192" s="232">
        <v>18393.669999999998</v>
      </c>
      <c r="I1192" s="232">
        <v>12955.42</v>
      </c>
      <c r="J1192" s="232">
        <v>57.04</v>
      </c>
      <c r="K1192" s="232">
        <v>5381.21</v>
      </c>
      <c r="L1192" s="354">
        <v>7.5498378688995595</v>
      </c>
      <c r="M1192" s="354">
        <v>11.499982246839938</v>
      </c>
      <c r="N1192" s="354">
        <v>5.7269076305220876</v>
      </c>
      <c r="O1192" s="354">
        <v>4.1400929388050285</v>
      </c>
      <c r="P1192" s="233"/>
      <c r="Q1192" s="233"/>
      <c r="R1192" s="233">
        <v>13</v>
      </c>
    </row>
    <row r="1193" spans="1:18" ht="12.75">
      <c r="A1193" s="379" t="s">
        <v>2075</v>
      </c>
      <c r="B1193" s="380"/>
      <c r="C1193" s="380"/>
      <c r="D1193" s="380"/>
      <c r="E1193" s="380"/>
      <c r="F1193" s="380"/>
      <c r="G1193" s="380"/>
      <c r="H1193" s="380"/>
      <c r="I1193" s="380"/>
      <c r="J1193" s="380"/>
      <c r="K1193" s="380"/>
      <c r="L1193" s="380"/>
      <c r="M1193" s="380"/>
      <c r="N1193" s="380"/>
      <c r="O1193" s="380"/>
      <c r="P1193" s="380"/>
      <c r="Q1193" s="380"/>
      <c r="R1193" s="380"/>
    </row>
    <row r="1194" spans="1:18" ht="60">
      <c r="A1194" s="229">
        <v>83</v>
      </c>
      <c r="B1194" s="226" t="s">
        <v>2076</v>
      </c>
      <c r="C1194" s="230" t="s">
        <v>2077</v>
      </c>
      <c r="D1194" s="231">
        <v>1919.5</v>
      </c>
      <c r="E1194" s="231">
        <v>949.03</v>
      </c>
      <c r="F1194" s="231">
        <v>9.9600000000000009</v>
      </c>
      <c r="G1194" s="231">
        <v>960.51</v>
      </c>
      <c r="H1194" s="232">
        <v>14947.36</v>
      </c>
      <c r="I1194" s="232">
        <v>10913.8</v>
      </c>
      <c r="J1194" s="232">
        <v>57.04</v>
      </c>
      <c r="K1194" s="232">
        <v>3976.52</v>
      </c>
      <c r="L1194" s="354">
        <v>7.7871112268820006</v>
      </c>
      <c r="M1194" s="354">
        <v>11.499952583163862</v>
      </c>
      <c r="N1194" s="354">
        <v>5.7269076305220876</v>
      </c>
      <c r="O1194" s="354">
        <v>4.1400089535767455</v>
      </c>
      <c r="P1194" s="233"/>
      <c r="Q1194" s="233"/>
      <c r="R1194" s="233">
        <v>14</v>
      </c>
    </row>
    <row r="1195" spans="1:18" ht="60">
      <c r="A1195" s="229">
        <v>84</v>
      </c>
      <c r="B1195" s="226" t="s">
        <v>2078</v>
      </c>
      <c r="C1195" s="230" t="s">
        <v>2079</v>
      </c>
      <c r="D1195" s="231">
        <v>2436</v>
      </c>
      <c r="E1195" s="231">
        <v>1342.39</v>
      </c>
      <c r="F1195" s="231">
        <v>9.9600000000000009</v>
      </c>
      <c r="G1195" s="231">
        <v>1083.6500000000001</v>
      </c>
      <c r="H1195" s="232">
        <v>20021.07</v>
      </c>
      <c r="I1195" s="232">
        <v>15437.49</v>
      </c>
      <c r="J1195" s="232">
        <v>57.04</v>
      </c>
      <c r="K1195" s="232">
        <v>4526.54</v>
      </c>
      <c r="L1195" s="354">
        <v>8.2188300492610828</v>
      </c>
      <c r="M1195" s="354">
        <v>11.500003724699974</v>
      </c>
      <c r="N1195" s="354">
        <v>5.7269076305220876</v>
      </c>
      <c r="O1195" s="354">
        <v>4.1771236100216855</v>
      </c>
      <c r="P1195" s="233"/>
      <c r="Q1195" s="233"/>
      <c r="R1195" s="233">
        <v>14</v>
      </c>
    </row>
    <row r="1196" spans="1:18" ht="60">
      <c r="A1196" s="229">
        <v>85</v>
      </c>
      <c r="B1196" s="226" t="s">
        <v>2080</v>
      </c>
      <c r="C1196" s="230" t="s">
        <v>2081</v>
      </c>
      <c r="D1196" s="231">
        <v>3157.15</v>
      </c>
      <c r="E1196" s="231">
        <v>1898.05</v>
      </c>
      <c r="F1196" s="231">
        <v>9.9600000000000009</v>
      </c>
      <c r="G1196" s="231">
        <v>1249.1400000000001</v>
      </c>
      <c r="H1196" s="232">
        <v>27141.66</v>
      </c>
      <c r="I1196" s="232">
        <v>21827.599999999999</v>
      </c>
      <c r="J1196" s="232">
        <v>57.04</v>
      </c>
      <c r="K1196" s="232">
        <v>5257.02</v>
      </c>
      <c r="L1196" s="354">
        <v>8.596886432383636</v>
      </c>
      <c r="M1196" s="354">
        <v>11.500013171412766</v>
      </c>
      <c r="N1196" s="354">
        <v>5.7269076305220876</v>
      </c>
      <c r="O1196" s="354">
        <v>4.2085114558816468</v>
      </c>
      <c r="P1196" s="233"/>
      <c r="Q1196" s="233"/>
      <c r="R1196" s="233">
        <v>14</v>
      </c>
    </row>
    <row r="1197" spans="1:18" ht="12.75">
      <c r="A1197" s="379" t="s">
        <v>2082</v>
      </c>
      <c r="B1197" s="380"/>
      <c r="C1197" s="380"/>
      <c r="D1197" s="380"/>
      <c r="E1197" s="380"/>
      <c r="F1197" s="380"/>
      <c r="G1197" s="380"/>
      <c r="H1197" s="380"/>
      <c r="I1197" s="380"/>
      <c r="J1197" s="380"/>
      <c r="K1197" s="380"/>
      <c r="L1197" s="380"/>
      <c r="M1197" s="380"/>
      <c r="N1197" s="380"/>
      <c r="O1197" s="380"/>
      <c r="P1197" s="380"/>
      <c r="Q1197" s="380"/>
      <c r="R1197" s="380"/>
    </row>
    <row r="1198" spans="1:18" ht="60">
      <c r="A1198" s="229">
        <v>86</v>
      </c>
      <c r="B1198" s="226" t="s">
        <v>2083</v>
      </c>
      <c r="C1198" s="230" t="s">
        <v>2084</v>
      </c>
      <c r="D1198" s="231">
        <v>1505.42</v>
      </c>
      <c r="E1198" s="231">
        <v>540.32000000000005</v>
      </c>
      <c r="F1198" s="231">
        <v>9.9600000000000009</v>
      </c>
      <c r="G1198" s="231">
        <v>955.14</v>
      </c>
      <c r="H1198" s="232">
        <v>10247.83</v>
      </c>
      <c r="I1198" s="232">
        <v>6213.69</v>
      </c>
      <c r="J1198" s="232">
        <v>57.04</v>
      </c>
      <c r="K1198" s="232">
        <v>3977.1</v>
      </c>
      <c r="L1198" s="354">
        <v>6.8072896600284301</v>
      </c>
      <c r="M1198" s="354">
        <v>11.500018507551079</v>
      </c>
      <c r="N1198" s="354">
        <v>5.7269076305220876</v>
      </c>
      <c r="O1198" s="354">
        <v>4.1638922042841884</v>
      </c>
      <c r="P1198" s="233"/>
      <c r="Q1198" s="233"/>
      <c r="R1198" s="233">
        <v>15</v>
      </c>
    </row>
    <row r="1199" spans="1:18" ht="60">
      <c r="A1199" s="229">
        <v>87</v>
      </c>
      <c r="B1199" s="226" t="s">
        <v>2085</v>
      </c>
      <c r="C1199" s="230" t="s">
        <v>2086</v>
      </c>
      <c r="D1199" s="231">
        <v>1926.86</v>
      </c>
      <c r="E1199" s="231">
        <v>841.85</v>
      </c>
      <c r="F1199" s="231">
        <v>9.9600000000000009</v>
      </c>
      <c r="G1199" s="231">
        <v>1075.05</v>
      </c>
      <c r="H1199" s="232">
        <v>14197.92</v>
      </c>
      <c r="I1199" s="232">
        <v>9681.2800000000007</v>
      </c>
      <c r="J1199" s="232">
        <v>57.04</v>
      </c>
      <c r="K1199" s="232">
        <v>4459.6000000000004</v>
      </c>
      <c r="L1199" s="354">
        <v>7.3684232378065877</v>
      </c>
      <c r="M1199" s="354">
        <v>11.500005939300351</v>
      </c>
      <c r="N1199" s="354">
        <v>5.7269076305220876</v>
      </c>
      <c r="O1199" s="354">
        <v>4.1482721733872845</v>
      </c>
      <c r="P1199" s="233"/>
      <c r="Q1199" s="233"/>
      <c r="R1199" s="233">
        <v>15</v>
      </c>
    </row>
    <row r="1200" spans="1:18" ht="60">
      <c r="A1200" s="229">
        <v>88</v>
      </c>
      <c r="B1200" s="226" t="s">
        <v>2087</v>
      </c>
      <c r="C1200" s="230" t="s">
        <v>2088</v>
      </c>
      <c r="D1200" s="231">
        <v>2495.66</v>
      </c>
      <c r="E1200" s="231">
        <v>1221.78</v>
      </c>
      <c r="F1200" s="231">
        <v>9.9600000000000009</v>
      </c>
      <c r="G1200" s="231">
        <v>1263.92</v>
      </c>
      <c r="H1200" s="232">
        <v>19386.669999999998</v>
      </c>
      <c r="I1200" s="232">
        <v>14050.45</v>
      </c>
      <c r="J1200" s="232">
        <v>57.04</v>
      </c>
      <c r="K1200" s="232">
        <v>5279.18</v>
      </c>
      <c r="L1200" s="354">
        <v>7.768153514501174</v>
      </c>
      <c r="M1200" s="354">
        <v>11.499983630440832</v>
      </c>
      <c r="N1200" s="354">
        <v>5.7269076305220876</v>
      </c>
      <c r="O1200" s="354">
        <v>4.1768308120767141</v>
      </c>
      <c r="P1200" s="233"/>
      <c r="Q1200" s="233"/>
      <c r="R1200" s="233">
        <v>15</v>
      </c>
    </row>
    <row r="1201" spans="1:18" ht="12.75">
      <c r="A1201" s="379" t="s">
        <v>2089</v>
      </c>
      <c r="B1201" s="380"/>
      <c r="C1201" s="380"/>
      <c r="D1201" s="380"/>
      <c r="E1201" s="380"/>
      <c r="F1201" s="380"/>
      <c r="G1201" s="380"/>
      <c r="H1201" s="380"/>
      <c r="I1201" s="380"/>
      <c r="J1201" s="380"/>
      <c r="K1201" s="380"/>
      <c r="L1201" s="380"/>
      <c r="M1201" s="380"/>
      <c r="N1201" s="380"/>
      <c r="O1201" s="380"/>
      <c r="P1201" s="380"/>
      <c r="Q1201" s="380"/>
      <c r="R1201" s="380"/>
    </row>
    <row r="1202" spans="1:18" ht="72">
      <c r="A1202" s="229">
        <v>89</v>
      </c>
      <c r="B1202" s="226" t="s">
        <v>2090</v>
      </c>
      <c r="C1202" s="230" t="s">
        <v>2091</v>
      </c>
      <c r="D1202" s="231">
        <v>2234.0700000000002</v>
      </c>
      <c r="E1202" s="231">
        <v>284.11</v>
      </c>
      <c r="F1202" s="231">
        <v>9.9600000000000009</v>
      </c>
      <c r="G1202" s="231">
        <v>1940</v>
      </c>
      <c r="H1202" s="232">
        <v>10315.93</v>
      </c>
      <c r="I1202" s="232">
        <v>3267.26</v>
      </c>
      <c r="J1202" s="232">
        <v>57.04</v>
      </c>
      <c r="K1202" s="232">
        <v>6991.63</v>
      </c>
      <c r="L1202" s="354">
        <v>4.6175500320043685</v>
      </c>
      <c r="M1202" s="354">
        <v>11.49998240118264</v>
      </c>
      <c r="N1202" s="354">
        <v>5.7269076305220876</v>
      </c>
      <c r="O1202" s="354">
        <v>3.6039329896907217</v>
      </c>
      <c r="P1202" s="233"/>
      <c r="Q1202" s="233"/>
      <c r="R1202" s="233">
        <v>16</v>
      </c>
    </row>
    <row r="1203" spans="1:18" ht="72">
      <c r="A1203" s="229">
        <v>90</v>
      </c>
      <c r="B1203" s="226" t="s">
        <v>2092</v>
      </c>
      <c r="C1203" s="230" t="s">
        <v>2093</v>
      </c>
      <c r="D1203" s="231">
        <v>1850</v>
      </c>
      <c r="E1203" s="231">
        <v>207.33</v>
      </c>
      <c r="F1203" s="231">
        <v>9.9600000000000009</v>
      </c>
      <c r="G1203" s="231">
        <v>1632.71</v>
      </c>
      <c r="H1203" s="232">
        <v>7977.63</v>
      </c>
      <c r="I1203" s="232">
        <v>2384.2800000000002</v>
      </c>
      <c r="J1203" s="232">
        <v>57.04</v>
      </c>
      <c r="K1203" s="232">
        <v>5536.31</v>
      </c>
      <c r="L1203" s="354">
        <v>4.3122324324324328</v>
      </c>
      <c r="M1203" s="354">
        <v>11.499927651569962</v>
      </c>
      <c r="N1203" s="354">
        <v>5.7269076305220876</v>
      </c>
      <c r="O1203" s="354">
        <v>3.39087161835231</v>
      </c>
      <c r="P1203" s="233"/>
      <c r="Q1203" s="233"/>
      <c r="R1203" s="233">
        <v>16</v>
      </c>
    </row>
    <row r="1204" spans="1:18" ht="72">
      <c r="A1204" s="229">
        <v>91</v>
      </c>
      <c r="B1204" s="226" t="s">
        <v>2094</v>
      </c>
      <c r="C1204" s="230" t="s">
        <v>2095</v>
      </c>
      <c r="D1204" s="231">
        <v>2091.21</v>
      </c>
      <c r="E1204" s="231">
        <v>289.17</v>
      </c>
      <c r="F1204" s="231">
        <v>9.9600000000000009</v>
      </c>
      <c r="G1204" s="231">
        <v>1792.08</v>
      </c>
      <c r="H1204" s="232">
        <v>9694.4</v>
      </c>
      <c r="I1204" s="232">
        <v>3325.41</v>
      </c>
      <c r="J1204" s="232">
        <v>57.04</v>
      </c>
      <c r="K1204" s="232">
        <v>6311.95</v>
      </c>
      <c r="L1204" s="354">
        <v>4.635785023981331</v>
      </c>
      <c r="M1204" s="354">
        <v>11.499844382197322</v>
      </c>
      <c r="N1204" s="354">
        <v>5.7269076305220876</v>
      </c>
      <c r="O1204" s="354">
        <v>3.5221362885585465</v>
      </c>
      <c r="P1204" s="233"/>
      <c r="Q1204" s="233"/>
      <c r="R1204" s="233">
        <v>16</v>
      </c>
    </row>
    <row r="1205" spans="1:18" ht="72">
      <c r="A1205" s="229">
        <v>92</v>
      </c>
      <c r="B1205" s="226" t="s">
        <v>2096</v>
      </c>
      <c r="C1205" s="230" t="s">
        <v>2097</v>
      </c>
      <c r="D1205" s="231">
        <v>2255.4299999999998</v>
      </c>
      <c r="E1205" s="231">
        <v>305.47000000000003</v>
      </c>
      <c r="F1205" s="231">
        <v>9.9600000000000009</v>
      </c>
      <c r="G1205" s="231">
        <v>1940</v>
      </c>
      <c r="H1205" s="232">
        <v>10561.6</v>
      </c>
      <c r="I1205" s="232">
        <v>3512.93</v>
      </c>
      <c r="J1205" s="232">
        <v>57.04</v>
      </c>
      <c r="K1205" s="232">
        <v>6991.63</v>
      </c>
      <c r="L1205" s="354">
        <v>4.6827434236487058</v>
      </c>
      <c r="M1205" s="354">
        <v>11.500081841097323</v>
      </c>
      <c r="N1205" s="354">
        <v>5.7269076305220876</v>
      </c>
      <c r="O1205" s="354">
        <v>3.6039329896907217</v>
      </c>
      <c r="P1205" s="233"/>
      <c r="Q1205" s="233"/>
      <c r="R1205" s="233">
        <v>16</v>
      </c>
    </row>
    <row r="1206" spans="1:18" ht="60">
      <c r="A1206" s="229">
        <v>93</v>
      </c>
      <c r="B1206" s="226" t="s">
        <v>2098</v>
      </c>
      <c r="C1206" s="230" t="s">
        <v>2099</v>
      </c>
      <c r="D1206" s="231">
        <v>2299.6999999999998</v>
      </c>
      <c r="E1206" s="231">
        <v>349.74</v>
      </c>
      <c r="F1206" s="231">
        <v>9.9600000000000009</v>
      </c>
      <c r="G1206" s="231">
        <v>1940</v>
      </c>
      <c r="H1206" s="232">
        <v>11070.74</v>
      </c>
      <c r="I1206" s="232">
        <v>4022.07</v>
      </c>
      <c r="J1206" s="232">
        <v>57.04</v>
      </c>
      <c r="K1206" s="232">
        <v>6991.63</v>
      </c>
      <c r="L1206" s="354">
        <v>4.8139931295386358</v>
      </c>
      <c r="M1206" s="354">
        <v>11.500171556013038</v>
      </c>
      <c r="N1206" s="354">
        <v>5.7269076305220876</v>
      </c>
      <c r="O1206" s="354">
        <v>3.6039329896907217</v>
      </c>
      <c r="P1206" s="233"/>
      <c r="Q1206" s="233"/>
      <c r="R1206" s="233">
        <v>16</v>
      </c>
    </row>
    <row r="1207" spans="1:18" ht="12.75">
      <c r="A1207" s="379" t="s">
        <v>2100</v>
      </c>
      <c r="B1207" s="380"/>
      <c r="C1207" s="380"/>
      <c r="D1207" s="380"/>
      <c r="E1207" s="380"/>
      <c r="F1207" s="380"/>
      <c r="G1207" s="380"/>
      <c r="H1207" s="380"/>
      <c r="I1207" s="380"/>
      <c r="J1207" s="380"/>
      <c r="K1207" s="380"/>
      <c r="L1207" s="380"/>
      <c r="M1207" s="380"/>
      <c r="N1207" s="380"/>
      <c r="O1207" s="380"/>
      <c r="P1207" s="380"/>
      <c r="Q1207" s="380"/>
      <c r="R1207" s="380"/>
    </row>
    <row r="1208" spans="1:18" ht="72">
      <c r="A1208" s="229">
        <v>94</v>
      </c>
      <c r="B1208" s="226" t="s">
        <v>2101</v>
      </c>
      <c r="C1208" s="230" t="s">
        <v>2102</v>
      </c>
      <c r="D1208" s="231">
        <v>2320.98</v>
      </c>
      <c r="E1208" s="231">
        <v>351.09</v>
      </c>
      <c r="F1208" s="231">
        <v>9.9600000000000009</v>
      </c>
      <c r="G1208" s="231">
        <v>1959.93</v>
      </c>
      <c r="H1208" s="232">
        <v>11228.13</v>
      </c>
      <c r="I1208" s="232">
        <v>4037.49</v>
      </c>
      <c r="J1208" s="232">
        <v>57.04</v>
      </c>
      <c r="K1208" s="232">
        <v>7133.6</v>
      </c>
      <c r="L1208" s="354">
        <v>4.8376677093296792</v>
      </c>
      <c r="M1208" s="354">
        <v>11.499871827736477</v>
      </c>
      <c r="N1208" s="354">
        <v>5.7269076305220876</v>
      </c>
      <c r="O1208" s="354">
        <v>3.6397218267999367</v>
      </c>
      <c r="P1208" s="233"/>
      <c r="Q1208" s="233"/>
      <c r="R1208" s="233">
        <v>17</v>
      </c>
    </row>
    <row r="1209" spans="1:18" ht="72">
      <c r="A1209" s="229">
        <v>95</v>
      </c>
      <c r="B1209" s="226" t="s">
        <v>2103</v>
      </c>
      <c r="C1209" s="230" t="s">
        <v>2104</v>
      </c>
      <c r="D1209" s="231">
        <v>1931.94</v>
      </c>
      <c r="E1209" s="231">
        <v>269.35000000000002</v>
      </c>
      <c r="F1209" s="231">
        <v>9.9600000000000009</v>
      </c>
      <c r="G1209" s="231">
        <v>1652.63</v>
      </c>
      <c r="H1209" s="232">
        <v>8832.8700000000008</v>
      </c>
      <c r="I1209" s="232">
        <v>3097.55</v>
      </c>
      <c r="J1209" s="232">
        <v>57.04</v>
      </c>
      <c r="K1209" s="232">
        <v>5678.28</v>
      </c>
      <c r="L1209" s="354">
        <v>4.5720208702133611</v>
      </c>
      <c r="M1209" s="354">
        <v>11.500092816038611</v>
      </c>
      <c r="N1209" s="354">
        <v>5.7269076305220876</v>
      </c>
      <c r="O1209" s="354">
        <v>3.4359051935399934</v>
      </c>
      <c r="P1209" s="233"/>
      <c r="Q1209" s="233"/>
      <c r="R1209" s="233">
        <v>17</v>
      </c>
    </row>
    <row r="1210" spans="1:18" ht="72">
      <c r="A1210" s="229">
        <v>96</v>
      </c>
      <c r="B1210" s="226" t="s">
        <v>2105</v>
      </c>
      <c r="C1210" s="230" t="s">
        <v>2106</v>
      </c>
      <c r="D1210" s="231">
        <v>2196.0700000000002</v>
      </c>
      <c r="E1210" s="231">
        <v>374.1</v>
      </c>
      <c r="F1210" s="231">
        <v>9.9600000000000009</v>
      </c>
      <c r="G1210" s="231">
        <v>1812.01</v>
      </c>
      <c r="H1210" s="232">
        <v>10813.11</v>
      </c>
      <c r="I1210" s="232">
        <v>4302.1499999999996</v>
      </c>
      <c r="J1210" s="232">
        <v>57.04</v>
      </c>
      <c r="K1210" s="232">
        <v>6453.92</v>
      </c>
      <c r="L1210" s="354">
        <v>4.923845779050759</v>
      </c>
      <c r="M1210" s="354">
        <v>11.499999999999998</v>
      </c>
      <c r="N1210" s="354">
        <v>5.7269076305220876</v>
      </c>
      <c r="O1210" s="354">
        <v>3.5617463479782119</v>
      </c>
      <c r="P1210" s="233"/>
      <c r="Q1210" s="233"/>
      <c r="R1210" s="233">
        <v>17</v>
      </c>
    </row>
    <row r="1211" spans="1:18" ht="72">
      <c r="A1211" s="229">
        <v>97</v>
      </c>
      <c r="B1211" s="226" t="s">
        <v>2107</v>
      </c>
      <c r="C1211" s="230" t="s">
        <v>2108</v>
      </c>
      <c r="D1211" s="231">
        <v>2318.5</v>
      </c>
      <c r="E1211" s="231">
        <v>348.61</v>
      </c>
      <c r="F1211" s="231">
        <v>9.9600000000000009</v>
      </c>
      <c r="G1211" s="231">
        <v>1959.93</v>
      </c>
      <c r="H1211" s="232">
        <v>11199.65</v>
      </c>
      <c r="I1211" s="232">
        <v>4009.01</v>
      </c>
      <c r="J1211" s="232">
        <v>57.04</v>
      </c>
      <c r="K1211" s="232">
        <v>7133.6</v>
      </c>
      <c r="L1211" s="354">
        <v>4.8305585507871465</v>
      </c>
      <c r="M1211" s="354">
        <v>11.499985657324805</v>
      </c>
      <c r="N1211" s="354">
        <v>5.7269076305220876</v>
      </c>
      <c r="O1211" s="354">
        <v>3.6397218267999367</v>
      </c>
      <c r="P1211" s="233"/>
      <c r="Q1211" s="233"/>
      <c r="R1211" s="233">
        <v>17</v>
      </c>
    </row>
    <row r="1212" spans="1:18" ht="72">
      <c r="A1212" s="229">
        <v>98</v>
      </c>
      <c r="B1212" s="226" t="s">
        <v>2109</v>
      </c>
      <c r="C1212" s="230" t="s">
        <v>2110</v>
      </c>
      <c r="D1212" s="231">
        <v>2391.0500000000002</v>
      </c>
      <c r="E1212" s="231">
        <v>421.16</v>
      </c>
      <c r="F1212" s="231">
        <v>9.9600000000000009</v>
      </c>
      <c r="G1212" s="231">
        <v>1959.93</v>
      </c>
      <c r="H1212" s="232">
        <v>12033.97</v>
      </c>
      <c r="I1212" s="232">
        <v>4843.33</v>
      </c>
      <c r="J1212" s="232">
        <v>57.04</v>
      </c>
      <c r="K1212" s="232">
        <v>7133.6</v>
      </c>
      <c r="L1212" s="354">
        <v>5.0329227745132883</v>
      </c>
      <c r="M1212" s="354">
        <v>11.499976256054705</v>
      </c>
      <c r="N1212" s="354">
        <v>5.7269076305220876</v>
      </c>
      <c r="O1212" s="354">
        <v>3.6397218267999367</v>
      </c>
      <c r="P1212" s="233"/>
      <c r="Q1212" s="233"/>
      <c r="R1212" s="233">
        <v>17</v>
      </c>
    </row>
    <row r="1213" spans="1:18" ht="27" customHeight="1">
      <c r="A1213" s="379" t="s">
        <v>2111</v>
      </c>
      <c r="B1213" s="380"/>
      <c r="C1213" s="380"/>
      <c r="D1213" s="380"/>
      <c r="E1213" s="380"/>
      <c r="F1213" s="380"/>
      <c r="G1213" s="380"/>
      <c r="H1213" s="380"/>
      <c r="I1213" s="380"/>
      <c r="J1213" s="380"/>
      <c r="K1213" s="380"/>
      <c r="L1213" s="380"/>
      <c r="M1213" s="380"/>
      <c r="N1213" s="380"/>
      <c r="O1213" s="380"/>
      <c r="P1213" s="380"/>
      <c r="Q1213" s="380"/>
      <c r="R1213" s="380"/>
    </row>
    <row r="1214" spans="1:18" ht="36">
      <c r="A1214" s="229">
        <v>99</v>
      </c>
      <c r="B1214" s="226" t="s">
        <v>2112</v>
      </c>
      <c r="C1214" s="230" t="s">
        <v>2113</v>
      </c>
      <c r="D1214" s="231">
        <v>2127.9499999999998</v>
      </c>
      <c r="E1214" s="231">
        <v>1357.46</v>
      </c>
      <c r="F1214" s="231">
        <v>9.9600000000000009</v>
      </c>
      <c r="G1214" s="231">
        <v>760.53</v>
      </c>
      <c r="H1214" s="232">
        <v>19003.73</v>
      </c>
      <c r="I1214" s="232">
        <v>15611.38</v>
      </c>
      <c r="J1214" s="232">
        <v>57.04</v>
      </c>
      <c r="K1214" s="232">
        <v>3335.31</v>
      </c>
      <c r="L1214" s="354">
        <v>8.930534082097795</v>
      </c>
      <c r="M1214" s="354">
        <v>11.500434635274702</v>
      </c>
      <c r="N1214" s="354">
        <v>5.7269076305220876</v>
      </c>
      <c r="O1214" s="354">
        <v>4.3855074750502938</v>
      </c>
      <c r="P1214" s="233"/>
      <c r="Q1214" s="233"/>
      <c r="R1214" s="233">
        <v>18</v>
      </c>
    </row>
    <row r="1215" spans="1:18" ht="24">
      <c r="A1215" s="229">
        <v>100</v>
      </c>
      <c r="B1215" s="226" t="s">
        <v>2114</v>
      </c>
      <c r="C1215" s="230" t="s">
        <v>2115</v>
      </c>
      <c r="D1215" s="231">
        <v>870.61</v>
      </c>
      <c r="E1215" s="231">
        <v>401.28</v>
      </c>
      <c r="F1215" s="231">
        <v>9.9600000000000009</v>
      </c>
      <c r="G1215" s="231">
        <v>459.37</v>
      </c>
      <c r="H1215" s="232">
        <v>6272.13</v>
      </c>
      <c r="I1215" s="232">
        <v>4614.91</v>
      </c>
      <c r="J1215" s="232">
        <v>57.04</v>
      </c>
      <c r="K1215" s="232">
        <v>1600.18</v>
      </c>
      <c r="L1215" s="354">
        <v>7.2042935413101157</v>
      </c>
      <c r="M1215" s="354">
        <v>11.500473484848484</v>
      </c>
      <c r="N1215" s="354">
        <v>5.7269076305220876</v>
      </c>
      <c r="O1215" s="354">
        <v>3.4834229488212118</v>
      </c>
      <c r="P1215" s="233"/>
      <c r="Q1215" s="233"/>
      <c r="R1215" s="233">
        <v>18</v>
      </c>
    </row>
    <row r="1216" spans="1:18" ht="36">
      <c r="A1216" s="234">
        <v>101</v>
      </c>
      <c r="B1216" s="235" t="s">
        <v>2116</v>
      </c>
      <c r="C1216" s="236" t="s">
        <v>2117</v>
      </c>
      <c r="D1216" s="237">
        <v>972.38</v>
      </c>
      <c r="E1216" s="237">
        <v>425.32</v>
      </c>
      <c r="F1216" s="237">
        <v>9.9600000000000009</v>
      </c>
      <c r="G1216" s="237">
        <v>537.1</v>
      </c>
      <c r="H1216" s="238">
        <v>7047.12</v>
      </c>
      <c r="I1216" s="238">
        <v>4891.33</v>
      </c>
      <c r="J1216" s="238">
        <v>57.04</v>
      </c>
      <c r="K1216" s="238">
        <v>2098.75</v>
      </c>
      <c r="L1216" s="355">
        <v>7.2472901540549994</v>
      </c>
      <c r="M1216" s="355">
        <v>11.500352675632465</v>
      </c>
      <c r="N1216" s="355">
        <v>5.7269076305220876</v>
      </c>
      <c r="O1216" s="355">
        <v>3.9075591137590764</v>
      </c>
      <c r="P1216" s="239"/>
      <c r="Q1216" s="239"/>
      <c r="R1216" s="239">
        <v>18</v>
      </c>
    </row>
    <row r="1217" spans="1:18" ht="12.75">
      <c r="A1217" s="360" t="s">
        <v>2118</v>
      </c>
      <c r="B1217" s="361"/>
      <c r="C1217" s="361"/>
      <c r="D1217" s="361"/>
      <c r="E1217" s="361"/>
      <c r="F1217" s="361"/>
      <c r="G1217" s="361"/>
      <c r="H1217" s="361"/>
      <c r="I1217" s="361"/>
      <c r="J1217" s="361"/>
      <c r="K1217" s="361"/>
      <c r="L1217" s="361"/>
      <c r="M1217" s="361"/>
      <c r="N1217" s="361"/>
      <c r="O1217" s="361"/>
      <c r="P1217" s="361"/>
      <c r="Q1217" s="361"/>
      <c r="R1217" s="361"/>
    </row>
    <row r="1218" spans="1:18" ht="12.75">
      <c r="A1218" s="379" t="s">
        <v>2119</v>
      </c>
      <c r="B1218" s="380"/>
      <c r="C1218" s="380"/>
      <c r="D1218" s="380"/>
      <c r="E1218" s="380"/>
      <c r="F1218" s="380"/>
      <c r="G1218" s="380"/>
      <c r="H1218" s="380"/>
      <c r="I1218" s="380"/>
      <c r="J1218" s="380"/>
      <c r="K1218" s="380"/>
      <c r="L1218" s="380"/>
      <c r="M1218" s="380"/>
      <c r="N1218" s="380"/>
      <c r="O1218" s="380"/>
      <c r="P1218" s="380"/>
      <c r="Q1218" s="380"/>
      <c r="R1218" s="380"/>
    </row>
    <row r="1219" spans="1:18" ht="48">
      <c r="A1219" s="229">
        <v>102</v>
      </c>
      <c r="B1219" s="226" t="s">
        <v>2120</v>
      </c>
      <c r="C1219" s="230" t="s">
        <v>2121</v>
      </c>
      <c r="D1219" s="231">
        <v>352.05</v>
      </c>
      <c r="E1219" s="231">
        <v>180.17</v>
      </c>
      <c r="F1219" s="231">
        <v>3.34</v>
      </c>
      <c r="G1219" s="231">
        <v>168.54</v>
      </c>
      <c r="H1219" s="232">
        <v>3099.23</v>
      </c>
      <c r="I1219" s="232">
        <v>2071.9499999999998</v>
      </c>
      <c r="J1219" s="232">
        <v>17.37</v>
      </c>
      <c r="K1219" s="232">
        <v>1009.91</v>
      </c>
      <c r="L1219" s="354">
        <v>8.803380201675898</v>
      </c>
      <c r="M1219" s="354">
        <v>11.499972248432035</v>
      </c>
      <c r="N1219" s="354">
        <v>5.2005988023952101</v>
      </c>
      <c r="O1219" s="354">
        <v>5.9921086982318741</v>
      </c>
      <c r="P1219" s="233"/>
      <c r="Q1219" s="233"/>
      <c r="R1219" s="233">
        <v>1</v>
      </c>
    </row>
    <row r="1220" spans="1:18" ht="48">
      <c r="A1220" s="229">
        <v>103</v>
      </c>
      <c r="B1220" s="226" t="s">
        <v>2122</v>
      </c>
      <c r="C1220" s="230" t="s">
        <v>2123</v>
      </c>
      <c r="D1220" s="231">
        <v>368.35</v>
      </c>
      <c r="E1220" s="231">
        <v>196.66</v>
      </c>
      <c r="F1220" s="231">
        <v>3.15</v>
      </c>
      <c r="G1220" s="231">
        <v>168.54</v>
      </c>
      <c r="H1220" s="232">
        <v>3288.13</v>
      </c>
      <c r="I1220" s="232">
        <v>2261.64</v>
      </c>
      <c r="J1220" s="232">
        <v>16.579999999999998</v>
      </c>
      <c r="K1220" s="232">
        <v>1009.91</v>
      </c>
      <c r="L1220" s="354">
        <v>8.926645853128818</v>
      </c>
      <c r="M1220" s="354">
        <v>11.500254245906641</v>
      </c>
      <c r="N1220" s="354">
        <v>5.2634920634920634</v>
      </c>
      <c r="O1220" s="354">
        <v>5.9921086982318741</v>
      </c>
      <c r="P1220" s="233"/>
      <c r="Q1220" s="233"/>
      <c r="R1220" s="233">
        <v>1</v>
      </c>
    </row>
    <row r="1221" spans="1:18" ht="48">
      <c r="A1221" s="229">
        <v>104</v>
      </c>
      <c r="B1221" s="226" t="s">
        <v>2124</v>
      </c>
      <c r="C1221" s="230" t="s">
        <v>2125</v>
      </c>
      <c r="D1221" s="231">
        <v>484.89</v>
      </c>
      <c r="E1221" s="231">
        <v>313.2</v>
      </c>
      <c r="F1221" s="231">
        <v>3.15</v>
      </c>
      <c r="G1221" s="231">
        <v>168.54</v>
      </c>
      <c r="H1221" s="232">
        <v>4628.2700000000004</v>
      </c>
      <c r="I1221" s="232">
        <v>3601.78</v>
      </c>
      <c r="J1221" s="232">
        <v>16.579999999999998</v>
      </c>
      <c r="K1221" s="232">
        <v>1009.91</v>
      </c>
      <c r="L1221" s="354">
        <v>9.5449895852667623</v>
      </c>
      <c r="M1221" s="354">
        <v>11.499936143039593</v>
      </c>
      <c r="N1221" s="354">
        <v>5.2634920634920634</v>
      </c>
      <c r="O1221" s="354">
        <v>5.9921086982318741</v>
      </c>
      <c r="P1221" s="233"/>
      <c r="Q1221" s="233"/>
      <c r="R1221" s="233">
        <v>1</v>
      </c>
    </row>
    <row r="1222" spans="1:18" ht="48">
      <c r="A1222" s="229">
        <v>105</v>
      </c>
      <c r="B1222" s="226" t="s">
        <v>2126</v>
      </c>
      <c r="C1222" s="230" t="s">
        <v>2127</v>
      </c>
      <c r="D1222" s="231">
        <v>177.22</v>
      </c>
      <c r="E1222" s="231">
        <v>107.85</v>
      </c>
      <c r="F1222" s="231">
        <v>3.34</v>
      </c>
      <c r="G1222" s="231">
        <v>66.03</v>
      </c>
      <c r="H1222" s="232">
        <v>1451.48</v>
      </c>
      <c r="I1222" s="232">
        <v>1240.25</v>
      </c>
      <c r="J1222" s="232">
        <v>17.37</v>
      </c>
      <c r="K1222" s="232">
        <v>193.86</v>
      </c>
      <c r="L1222" s="354">
        <v>8.1902719783320173</v>
      </c>
      <c r="M1222" s="354">
        <v>11.49976819656931</v>
      </c>
      <c r="N1222" s="354">
        <v>5.2005988023952101</v>
      </c>
      <c r="O1222" s="354">
        <v>2.935938209904589</v>
      </c>
      <c r="P1222" s="233"/>
      <c r="Q1222" s="233"/>
      <c r="R1222" s="233">
        <v>1</v>
      </c>
    </row>
    <row r="1223" spans="1:18" ht="48">
      <c r="A1223" s="229">
        <v>106</v>
      </c>
      <c r="B1223" s="226" t="s">
        <v>2128</v>
      </c>
      <c r="C1223" s="230" t="s">
        <v>2129</v>
      </c>
      <c r="D1223" s="231">
        <v>221.05</v>
      </c>
      <c r="E1223" s="231">
        <v>151.87</v>
      </c>
      <c r="F1223" s="231">
        <v>3.15</v>
      </c>
      <c r="G1223" s="231">
        <v>66.03</v>
      </c>
      <c r="H1223" s="232">
        <v>1956.89</v>
      </c>
      <c r="I1223" s="232">
        <v>1746.45</v>
      </c>
      <c r="J1223" s="232">
        <v>16.579999999999998</v>
      </c>
      <c r="K1223" s="232">
        <v>193.86</v>
      </c>
      <c r="L1223" s="354">
        <v>8.8527030083691471</v>
      </c>
      <c r="M1223" s="354">
        <v>11.49963784815961</v>
      </c>
      <c r="N1223" s="354">
        <v>5.2634920634920634</v>
      </c>
      <c r="O1223" s="354">
        <v>2.935938209904589</v>
      </c>
      <c r="P1223" s="233"/>
      <c r="Q1223" s="233"/>
      <c r="R1223" s="233">
        <v>1</v>
      </c>
    </row>
    <row r="1224" spans="1:18" ht="48">
      <c r="A1224" s="229">
        <v>107</v>
      </c>
      <c r="B1224" s="226" t="s">
        <v>2130</v>
      </c>
      <c r="C1224" s="230" t="s">
        <v>2131</v>
      </c>
      <c r="D1224" s="231">
        <v>359.93</v>
      </c>
      <c r="E1224" s="231">
        <v>290.75</v>
      </c>
      <c r="F1224" s="231">
        <v>3.15</v>
      </c>
      <c r="G1224" s="231">
        <v>66.03</v>
      </c>
      <c r="H1224" s="232">
        <v>3554.07</v>
      </c>
      <c r="I1224" s="232">
        <v>3343.63</v>
      </c>
      <c r="J1224" s="232">
        <v>16.579999999999998</v>
      </c>
      <c r="K1224" s="232">
        <v>193.86</v>
      </c>
      <c r="L1224" s="354">
        <v>9.8743366765760019</v>
      </c>
      <c r="M1224" s="354">
        <v>11.500017196904558</v>
      </c>
      <c r="N1224" s="354">
        <v>5.2634920634920634</v>
      </c>
      <c r="O1224" s="354">
        <v>2.935938209904589</v>
      </c>
      <c r="P1224" s="233"/>
      <c r="Q1224" s="233"/>
      <c r="R1224" s="233">
        <v>1</v>
      </c>
    </row>
    <row r="1225" spans="1:18" ht="48">
      <c r="A1225" s="229">
        <v>108</v>
      </c>
      <c r="B1225" s="226" t="s">
        <v>2132</v>
      </c>
      <c r="C1225" s="230" t="s">
        <v>2133</v>
      </c>
      <c r="D1225" s="231">
        <v>152.72999999999999</v>
      </c>
      <c r="E1225" s="231">
        <v>105.31</v>
      </c>
      <c r="F1225" s="231">
        <v>3.34</v>
      </c>
      <c r="G1225" s="231">
        <v>44.08</v>
      </c>
      <c r="H1225" s="232">
        <v>1358.68</v>
      </c>
      <c r="I1225" s="232">
        <v>1211.07</v>
      </c>
      <c r="J1225" s="232">
        <v>17.37</v>
      </c>
      <c r="K1225" s="232">
        <v>130.24</v>
      </c>
      <c r="L1225" s="354">
        <v>8.8959601911870632</v>
      </c>
      <c r="M1225" s="354">
        <v>11.500047478871901</v>
      </c>
      <c r="N1225" s="354">
        <v>5.2005988023952101</v>
      </c>
      <c r="O1225" s="354">
        <v>2.9546279491833034</v>
      </c>
      <c r="P1225" s="233"/>
      <c r="Q1225" s="233"/>
      <c r="R1225" s="233">
        <v>1</v>
      </c>
    </row>
    <row r="1226" spans="1:18" ht="48">
      <c r="A1226" s="229">
        <v>109</v>
      </c>
      <c r="B1226" s="226" t="s">
        <v>2134</v>
      </c>
      <c r="C1226" s="230" t="s">
        <v>2135</v>
      </c>
      <c r="D1226" s="231">
        <v>173.52</v>
      </c>
      <c r="E1226" s="231">
        <v>126.29</v>
      </c>
      <c r="F1226" s="231">
        <v>3.15</v>
      </c>
      <c r="G1226" s="231">
        <v>44.08</v>
      </c>
      <c r="H1226" s="232">
        <v>1599.21</v>
      </c>
      <c r="I1226" s="232">
        <v>1452.39</v>
      </c>
      <c r="J1226" s="232">
        <v>16.579999999999998</v>
      </c>
      <c r="K1226" s="232">
        <v>130.24</v>
      </c>
      <c r="L1226" s="354">
        <v>9.2162863070539416</v>
      </c>
      <c r="M1226" s="354">
        <v>11.50043550558239</v>
      </c>
      <c r="N1226" s="354">
        <v>5.2634920634920634</v>
      </c>
      <c r="O1226" s="354">
        <v>2.9546279491833034</v>
      </c>
      <c r="P1226" s="233"/>
      <c r="Q1226" s="233"/>
      <c r="R1226" s="233">
        <v>1</v>
      </c>
    </row>
    <row r="1227" spans="1:18" ht="48">
      <c r="A1227" s="229">
        <v>110</v>
      </c>
      <c r="B1227" s="226" t="s">
        <v>2136</v>
      </c>
      <c r="C1227" s="230" t="s">
        <v>2137</v>
      </c>
      <c r="D1227" s="231">
        <v>24.11</v>
      </c>
      <c r="E1227" s="231">
        <v>24.11</v>
      </c>
      <c r="F1227" s="231"/>
      <c r="G1227" s="231"/>
      <c r="H1227" s="232">
        <v>277.23</v>
      </c>
      <c r="I1227" s="232">
        <v>277.23</v>
      </c>
      <c r="J1227" s="232"/>
      <c r="K1227" s="232"/>
      <c r="L1227" s="354">
        <v>11.498548320199088</v>
      </c>
      <c r="M1227" s="354">
        <v>11.498548320199088</v>
      </c>
      <c r="N1227" s="354" t="s">
        <v>138</v>
      </c>
      <c r="O1227" s="354" t="s">
        <v>138</v>
      </c>
      <c r="P1227" s="233"/>
      <c r="Q1227" s="233"/>
      <c r="R1227" s="233">
        <v>1</v>
      </c>
    </row>
    <row r="1228" spans="1:18" ht="48">
      <c r="A1228" s="229">
        <v>111</v>
      </c>
      <c r="B1228" s="226" t="s">
        <v>2138</v>
      </c>
      <c r="C1228" s="230" t="s">
        <v>2139</v>
      </c>
      <c r="D1228" s="231">
        <v>30.45</v>
      </c>
      <c r="E1228" s="231">
        <v>30.45</v>
      </c>
      <c r="F1228" s="231"/>
      <c r="G1228" s="231"/>
      <c r="H1228" s="232">
        <v>350.19</v>
      </c>
      <c r="I1228" s="232">
        <v>350.19</v>
      </c>
      <c r="J1228" s="232"/>
      <c r="K1228" s="232"/>
      <c r="L1228" s="354">
        <v>11.500492610837439</v>
      </c>
      <c r="M1228" s="354">
        <v>11.500492610837439</v>
      </c>
      <c r="N1228" s="354" t="s">
        <v>138</v>
      </c>
      <c r="O1228" s="354" t="s">
        <v>138</v>
      </c>
      <c r="P1228" s="233"/>
      <c r="Q1228" s="233"/>
      <c r="R1228" s="233">
        <v>1</v>
      </c>
    </row>
    <row r="1229" spans="1:18" ht="48">
      <c r="A1229" s="229">
        <v>112</v>
      </c>
      <c r="B1229" s="226" t="s">
        <v>2140</v>
      </c>
      <c r="C1229" s="230" t="s">
        <v>2141</v>
      </c>
      <c r="D1229" s="231">
        <v>16.399999999999999</v>
      </c>
      <c r="E1229" s="231">
        <v>16.399999999999999</v>
      </c>
      <c r="F1229" s="231"/>
      <c r="G1229" s="231"/>
      <c r="H1229" s="232">
        <v>188.56</v>
      </c>
      <c r="I1229" s="232">
        <v>188.56</v>
      </c>
      <c r="J1229" s="232"/>
      <c r="K1229" s="232"/>
      <c r="L1229" s="354">
        <v>11.497560975609757</v>
      </c>
      <c r="M1229" s="354">
        <v>11.497560975609757</v>
      </c>
      <c r="N1229" s="354" t="s">
        <v>138</v>
      </c>
      <c r="O1229" s="354" t="s">
        <v>138</v>
      </c>
      <c r="P1229" s="233"/>
      <c r="Q1229" s="233"/>
      <c r="R1229" s="233">
        <v>1</v>
      </c>
    </row>
    <row r="1230" spans="1:18" ht="48">
      <c r="A1230" s="229">
        <v>113</v>
      </c>
      <c r="B1230" s="226" t="s">
        <v>2142</v>
      </c>
      <c r="C1230" s="230" t="s">
        <v>2143</v>
      </c>
      <c r="D1230" s="231">
        <v>14.54</v>
      </c>
      <c r="E1230" s="231">
        <v>14.54</v>
      </c>
      <c r="F1230" s="231"/>
      <c r="G1230" s="231"/>
      <c r="H1230" s="232">
        <v>167.24</v>
      </c>
      <c r="I1230" s="232">
        <v>167.24</v>
      </c>
      <c r="J1230" s="232"/>
      <c r="K1230" s="232"/>
      <c r="L1230" s="354">
        <v>11.50206327372765</v>
      </c>
      <c r="M1230" s="354">
        <v>11.50206327372765</v>
      </c>
      <c r="N1230" s="354" t="s">
        <v>138</v>
      </c>
      <c r="O1230" s="354" t="s">
        <v>138</v>
      </c>
      <c r="P1230" s="233"/>
      <c r="Q1230" s="233"/>
      <c r="R1230" s="233">
        <v>1</v>
      </c>
    </row>
    <row r="1231" spans="1:18" ht="48">
      <c r="A1231" s="229">
        <v>114</v>
      </c>
      <c r="B1231" s="226" t="s">
        <v>2144</v>
      </c>
      <c r="C1231" s="230" t="s">
        <v>2145</v>
      </c>
      <c r="D1231" s="231">
        <v>17.760000000000002</v>
      </c>
      <c r="E1231" s="231">
        <v>17.760000000000002</v>
      </c>
      <c r="F1231" s="231"/>
      <c r="G1231" s="231"/>
      <c r="H1231" s="232">
        <v>204.28</v>
      </c>
      <c r="I1231" s="232">
        <v>204.28</v>
      </c>
      <c r="J1231" s="232"/>
      <c r="K1231" s="232"/>
      <c r="L1231" s="354">
        <v>11.502252252252251</v>
      </c>
      <c r="M1231" s="354">
        <v>11.502252252252251</v>
      </c>
      <c r="N1231" s="354" t="s">
        <v>138</v>
      </c>
      <c r="O1231" s="354" t="s">
        <v>138</v>
      </c>
      <c r="P1231" s="233"/>
      <c r="Q1231" s="233"/>
      <c r="R1231" s="233">
        <v>1</v>
      </c>
    </row>
    <row r="1232" spans="1:18" ht="48">
      <c r="A1232" s="229">
        <v>115</v>
      </c>
      <c r="B1232" s="226" t="s">
        <v>2146</v>
      </c>
      <c r="C1232" s="230" t="s">
        <v>2147</v>
      </c>
      <c r="D1232" s="231">
        <v>17.760000000000002</v>
      </c>
      <c r="E1232" s="231">
        <v>17.760000000000002</v>
      </c>
      <c r="F1232" s="231"/>
      <c r="G1232" s="231"/>
      <c r="H1232" s="232">
        <v>204.28</v>
      </c>
      <c r="I1232" s="232">
        <v>204.28</v>
      </c>
      <c r="J1232" s="232"/>
      <c r="K1232" s="232"/>
      <c r="L1232" s="354">
        <v>11.502252252252251</v>
      </c>
      <c r="M1232" s="354">
        <v>11.502252252252251</v>
      </c>
      <c r="N1232" s="354" t="s">
        <v>138</v>
      </c>
      <c r="O1232" s="354" t="s">
        <v>138</v>
      </c>
      <c r="P1232" s="233"/>
      <c r="Q1232" s="233"/>
      <c r="R1232" s="233">
        <v>1</v>
      </c>
    </row>
    <row r="1233" spans="1:18" ht="12.75">
      <c r="A1233" s="379" t="s">
        <v>2148</v>
      </c>
      <c r="B1233" s="380"/>
      <c r="C1233" s="380"/>
      <c r="D1233" s="380"/>
      <c r="E1233" s="380"/>
      <c r="F1233" s="380"/>
      <c r="G1233" s="380"/>
      <c r="H1233" s="380"/>
      <c r="I1233" s="380"/>
      <c r="J1233" s="380"/>
      <c r="K1233" s="380"/>
      <c r="L1233" s="380"/>
      <c r="M1233" s="380"/>
      <c r="N1233" s="380"/>
      <c r="O1233" s="380"/>
      <c r="P1233" s="380"/>
      <c r="Q1233" s="380"/>
      <c r="R1233" s="380"/>
    </row>
    <row r="1234" spans="1:18" ht="48">
      <c r="A1234" s="229">
        <v>116</v>
      </c>
      <c r="B1234" s="226" t="s">
        <v>2149</v>
      </c>
      <c r="C1234" s="230" t="s">
        <v>2150</v>
      </c>
      <c r="D1234" s="231">
        <v>801.06</v>
      </c>
      <c r="E1234" s="231">
        <v>203.39</v>
      </c>
      <c r="F1234" s="231">
        <v>2.29</v>
      </c>
      <c r="G1234" s="231">
        <v>595.38</v>
      </c>
      <c r="H1234" s="232">
        <v>4674.83</v>
      </c>
      <c r="I1234" s="232">
        <v>2339.02</v>
      </c>
      <c r="J1234" s="232">
        <v>11.85</v>
      </c>
      <c r="K1234" s="232">
        <v>2323.96</v>
      </c>
      <c r="L1234" s="354">
        <v>5.8358050582977556</v>
      </c>
      <c r="M1234" s="354">
        <v>11.500172083189931</v>
      </c>
      <c r="N1234" s="354">
        <v>5.174672489082969</v>
      </c>
      <c r="O1234" s="354">
        <v>3.9033222479760825</v>
      </c>
      <c r="P1234" s="233"/>
      <c r="Q1234" s="233"/>
      <c r="R1234" s="233">
        <v>2</v>
      </c>
    </row>
    <row r="1235" spans="1:18" ht="36">
      <c r="A1235" s="229">
        <v>117</v>
      </c>
      <c r="B1235" s="226" t="s">
        <v>2151</v>
      </c>
      <c r="C1235" s="230" t="s">
        <v>2152</v>
      </c>
      <c r="D1235" s="231">
        <v>848.2</v>
      </c>
      <c r="E1235" s="231">
        <v>250.72</v>
      </c>
      <c r="F1235" s="231">
        <v>2.1</v>
      </c>
      <c r="G1235" s="231">
        <v>595.38</v>
      </c>
      <c r="H1235" s="232">
        <v>5218.34</v>
      </c>
      <c r="I1235" s="232">
        <v>2883.32</v>
      </c>
      <c r="J1235" s="232">
        <v>11.06</v>
      </c>
      <c r="K1235" s="232">
        <v>2323.96</v>
      </c>
      <c r="L1235" s="354">
        <v>6.1522518273991977</v>
      </c>
      <c r="M1235" s="354">
        <v>11.500159540523294</v>
      </c>
      <c r="N1235" s="354">
        <v>5.2666666666666666</v>
      </c>
      <c r="O1235" s="354">
        <v>3.9033222479760825</v>
      </c>
      <c r="P1235" s="233"/>
      <c r="Q1235" s="233"/>
      <c r="R1235" s="233">
        <v>2</v>
      </c>
    </row>
    <row r="1236" spans="1:18" ht="36">
      <c r="A1236" s="229">
        <v>118</v>
      </c>
      <c r="B1236" s="226" t="s">
        <v>2153</v>
      </c>
      <c r="C1236" s="230" t="s">
        <v>2154</v>
      </c>
      <c r="D1236" s="231">
        <v>960.77</v>
      </c>
      <c r="E1236" s="231">
        <v>363.29</v>
      </c>
      <c r="F1236" s="231">
        <v>2.1</v>
      </c>
      <c r="G1236" s="231">
        <v>595.38</v>
      </c>
      <c r="H1236" s="232">
        <v>6512.89</v>
      </c>
      <c r="I1236" s="232">
        <v>4177.87</v>
      </c>
      <c r="J1236" s="232">
        <v>11.06</v>
      </c>
      <c r="K1236" s="232">
        <v>2323.96</v>
      </c>
      <c r="L1236" s="354">
        <v>6.7788232355298357</v>
      </c>
      <c r="M1236" s="354">
        <v>11.500096341765531</v>
      </c>
      <c r="N1236" s="354">
        <v>5.2666666666666666</v>
      </c>
      <c r="O1236" s="354">
        <v>3.9033222479760825</v>
      </c>
      <c r="P1236" s="233"/>
      <c r="Q1236" s="233"/>
      <c r="R1236" s="233">
        <v>2</v>
      </c>
    </row>
    <row r="1237" spans="1:18" ht="48">
      <c r="A1237" s="229">
        <v>119</v>
      </c>
      <c r="B1237" s="226" t="s">
        <v>2155</v>
      </c>
      <c r="C1237" s="230" t="s">
        <v>2156</v>
      </c>
      <c r="D1237" s="231">
        <v>24.3</v>
      </c>
      <c r="E1237" s="231">
        <v>24.3</v>
      </c>
      <c r="F1237" s="231"/>
      <c r="G1237" s="231"/>
      <c r="H1237" s="232">
        <v>279.51</v>
      </c>
      <c r="I1237" s="232">
        <v>279.51</v>
      </c>
      <c r="J1237" s="232"/>
      <c r="K1237" s="232"/>
      <c r="L1237" s="354">
        <v>11.502469135802468</v>
      </c>
      <c r="M1237" s="354">
        <v>11.502469135802468</v>
      </c>
      <c r="N1237" s="354" t="s">
        <v>138</v>
      </c>
      <c r="O1237" s="354" t="s">
        <v>138</v>
      </c>
      <c r="P1237" s="233"/>
      <c r="Q1237" s="233"/>
      <c r="R1237" s="233">
        <v>2</v>
      </c>
    </row>
    <row r="1238" spans="1:18" ht="48">
      <c r="A1238" s="229">
        <v>120</v>
      </c>
      <c r="B1238" s="226" t="s">
        <v>2157</v>
      </c>
      <c r="C1238" s="230" t="s">
        <v>2158</v>
      </c>
      <c r="D1238" s="231">
        <v>30.7</v>
      </c>
      <c r="E1238" s="231">
        <v>30.7</v>
      </c>
      <c r="F1238" s="231"/>
      <c r="G1238" s="231"/>
      <c r="H1238" s="232">
        <v>353.06</v>
      </c>
      <c r="I1238" s="232">
        <v>353.06</v>
      </c>
      <c r="J1238" s="232"/>
      <c r="K1238" s="232"/>
      <c r="L1238" s="354">
        <v>11.500325732899023</v>
      </c>
      <c r="M1238" s="354">
        <v>11.500325732899023</v>
      </c>
      <c r="N1238" s="354" t="s">
        <v>138</v>
      </c>
      <c r="O1238" s="354" t="s">
        <v>138</v>
      </c>
      <c r="P1238" s="233"/>
      <c r="Q1238" s="233"/>
      <c r="R1238" s="233">
        <v>2</v>
      </c>
    </row>
    <row r="1239" spans="1:18" ht="48">
      <c r="A1239" s="229">
        <v>121</v>
      </c>
      <c r="B1239" s="226" t="s">
        <v>2159</v>
      </c>
      <c r="C1239" s="230" t="s">
        <v>2160</v>
      </c>
      <c r="D1239" s="231">
        <v>48.61</v>
      </c>
      <c r="E1239" s="231">
        <v>48.61</v>
      </c>
      <c r="F1239" s="231"/>
      <c r="G1239" s="231"/>
      <c r="H1239" s="232">
        <v>559.01</v>
      </c>
      <c r="I1239" s="232">
        <v>559.01</v>
      </c>
      <c r="J1239" s="232"/>
      <c r="K1239" s="232"/>
      <c r="L1239" s="354">
        <v>11.499897140506068</v>
      </c>
      <c r="M1239" s="354">
        <v>11.499897140506068</v>
      </c>
      <c r="N1239" s="354" t="s">
        <v>138</v>
      </c>
      <c r="O1239" s="354" t="s">
        <v>138</v>
      </c>
      <c r="P1239" s="233"/>
      <c r="Q1239" s="233"/>
      <c r="R1239" s="233">
        <v>2</v>
      </c>
    </row>
    <row r="1240" spans="1:18" ht="12.75">
      <c r="A1240" s="379" t="s">
        <v>2161</v>
      </c>
      <c r="B1240" s="380"/>
      <c r="C1240" s="380"/>
      <c r="D1240" s="380"/>
      <c r="E1240" s="380"/>
      <c r="F1240" s="380"/>
      <c r="G1240" s="380"/>
      <c r="H1240" s="380"/>
      <c r="I1240" s="380"/>
      <c r="J1240" s="380"/>
      <c r="K1240" s="380"/>
      <c r="L1240" s="380"/>
      <c r="M1240" s="380"/>
      <c r="N1240" s="380"/>
      <c r="O1240" s="380"/>
      <c r="P1240" s="380"/>
      <c r="Q1240" s="380"/>
      <c r="R1240" s="380"/>
    </row>
    <row r="1241" spans="1:18" ht="72">
      <c r="A1241" s="229">
        <v>122</v>
      </c>
      <c r="B1241" s="226" t="s">
        <v>2162</v>
      </c>
      <c r="C1241" s="230" t="s">
        <v>2163</v>
      </c>
      <c r="D1241" s="231">
        <v>457.24</v>
      </c>
      <c r="E1241" s="231">
        <v>157.96</v>
      </c>
      <c r="F1241" s="231">
        <v>10.69</v>
      </c>
      <c r="G1241" s="231">
        <v>288.58999999999997</v>
      </c>
      <c r="H1241" s="232">
        <v>2881.94</v>
      </c>
      <c r="I1241" s="232">
        <v>1816.53</v>
      </c>
      <c r="J1241" s="232">
        <v>56.07</v>
      </c>
      <c r="K1241" s="232">
        <v>1009.34</v>
      </c>
      <c r="L1241" s="354">
        <v>6.3029043828186513</v>
      </c>
      <c r="M1241" s="354">
        <v>11.499936692833629</v>
      </c>
      <c r="N1241" s="354">
        <v>5.2450888681010293</v>
      </c>
      <c r="O1241" s="354">
        <v>3.4974877854395512</v>
      </c>
      <c r="P1241" s="233"/>
      <c r="Q1241" s="233"/>
      <c r="R1241" s="233">
        <v>3</v>
      </c>
    </row>
    <row r="1242" spans="1:18" ht="60">
      <c r="A1242" s="229">
        <v>123</v>
      </c>
      <c r="B1242" s="226" t="s">
        <v>2164</v>
      </c>
      <c r="C1242" s="230" t="s">
        <v>2165</v>
      </c>
      <c r="D1242" s="231">
        <v>495.66</v>
      </c>
      <c r="E1242" s="231">
        <v>196.58</v>
      </c>
      <c r="F1242" s="231">
        <v>10.49</v>
      </c>
      <c r="G1242" s="231">
        <v>288.58999999999997</v>
      </c>
      <c r="H1242" s="232">
        <v>3325.25</v>
      </c>
      <c r="I1242" s="232">
        <v>2260.63</v>
      </c>
      <c r="J1242" s="232">
        <v>55.28</v>
      </c>
      <c r="K1242" s="232">
        <v>1009.34</v>
      </c>
      <c r="L1242" s="354">
        <v>6.708731791954162</v>
      </c>
      <c r="M1242" s="354">
        <v>11.49979652050056</v>
      </c>
      <c r="N1242" s="354">
        <v>5.2697807435652999</v>
      </c>
      <c r="O1242" s="354">
        <v>3.4974877854395512</v>
      </c>
      <c r="P1242" s="233"/>
      <c r="Q1242" s="233"/>
      <c r="R1242" s="233">
        <v>3</v>
      </c>
    </row>
    <row r="1243" spans="1:18" ht="60">
      <c r="A1243" s="229">
        <v>124</v>
      </c>
      <c r="B1243" s="226" t="s">
        <v>2166</v>
      </c>
      <c r="C1243" s="230" t="s">
        <v>2167</v>
      </c>
      <c r="D1243" s="231">
        <v>590.98</v>
      </c>
      <c r="E1243" s="231">
        <v>291.89999999999998</v>
      </c>
      <c r="F1243" s="231">
        <v>10.49</v>
      </c>
      <c r="G1243" s="231">
        <v>288.58999999999997</v>
      </c>
      <c r="H1243" s="232">
        <v>4421.5</v>
      </c>
      <c r="I1243" s="232">
        <v>3356.88</v>
      </c>
      <c r="J1243" s="232">
        <v>55.28</v>
      </c>
      <c r="K1243" s="232">
        <v>1009.34</v>
      </c>
      <c r="L1243" s="354">
        <v>7.4816406646587019</v>
      </c>
      <c r="M1243" s="354">
        <v>11.500102774922921</v>
      </c>
      <c r="N1243" s="354">
        <v>5.2697807435652999</v>
      </c>
      <c r="O1243" s="354">
        <v>3.4974877854395512</v>
      </c>
      <c r="P1243" s="233"/>
      <c r="Q1243" s="233"/>
      <c r="R1243" s="233">
        <v>3</v>
      </c>
    </row>
    <row r="1244" spans="1:18" ht="60">
      <c r="A1244" s="229">
        <v>125</v>
      </c>
      <c r="B1244" s="226" t="s">
        <v>2168</v>
      </c>
      <c r="C1244" s="230" t="s">
        <v>2169</v>
      </c>
      <c r="D1244" s="231">
        <v>724.79</v>
      </c>
      <c r="E1244" s="231">
        <v>224.3</v>
      </c>
      <c r="F1244" s="231">
        <v>10.69</v>
      </c>
      <c r="G1244" s="231">
        <v>489.8</v>
      </c>
      <c r="H1244" s="232">
        <v>4938.37</v>
      </c>
      <c r="I1244" s="232">
        <v>2579.4</v>
      </c>
      <c r="J1244" s="232">
        <v>56.07</v>
      </c>
      <c r="K1244" s="232">
        <v>2302.9</v>
      </c>
      <c r="L1244" s="354">
        <v>6.8135183984326497</v>
      </c>
      <c r="M1244" s="354">
        <v>11.499777084262149</v>
      </c>
      <c r="N1244" s="354">
        <v>5.2450888681010293</v>
      </c>
      <c r="O1244" s="354">
        <v>4.7017149857084526</v>
      </c>
      <c r="P1244" s="233"/>
      <c r="Q1244" s="233"/>
      <c r="R1244" s="233">
        <v>3</v>
      </c>
    </row>
    <row r="1245" spans="1:18" ht="60">
      <c r="A1245" s="229">
        <v>126</v>
      </c>
      <c r="B1245" s="226" t="s">
        <v>2170</v>
      </c>
      <c r="C1245" s="230" t="s">
        <v>2171</v>
      </c>
      <c r="D1245" s="231">
        <v>777.7</v>
      </c>
      <c r="E1245" s="231">
        <v>277.41000000000003</v>
      </c>
      <c r="F1245" s="231">
        <v>10.49</v>
      </c>
      <c r="G1245" s="231">
        <v>489.8</v>
      </c>
      <c r="H1245" s="232">
        <v>5548.37</v>
      </c>
      <c r="I1245" s="232">
        <v>3190.19</v>
      </c>
      <c r="J1245" s="232">
        <v>55.28</v>
      </c>
      <c r="K1245" s="232">
        <v>2302.9</v>
      </c>
      <c r="L1245" s="354">
        <v>7.1343320046290337</v>
      </c>
      <c r="M1245" s="354">
        <v>11.499909880682022</v>
      </c>
      <c r="N1245" s="354">
        <v>5.2697807435652999</v>
      </c>
      <c r="O1245" s="354">
        <v>4.7017149857084526</v>
      </c>
      <c r="P1245" s="233"/>
      <c r="Q1245" s="233"/>
      <c r="R1245" s="233">
        <v>3</v>
      </c>
    </row>
    <row r="1246" spans="1:18" ht="60">
      <c r="A1246" s="229">
        <v>127</v>
      </c>
      <c r="B1246" s="226" t="s">
        <v>2172</v>
      </c>
      <c r="C1246" s="230" t="s">
        <v>2173</v>
      </c>
      <c r="D1246" s="231">
        <v>871.75</v>
      </c>
      <c r="E1246" s="231">
        <v>371.46</v>
      </c>
      <c r="F1246" s="231">
        <v>10.49</v>
      </c>
      <c r="G1246" s="231">
        <v>489.8</v>
      </c>
      <c r="H1246" s="232">
        <v>6630.01</v>
      </c>
      <c r="I1246" s="232">
        <v>4271.83</v>
      </c>
      <c r="J1246" s="232">
        <v>55.28</v>
      </c>
      <c r="K1246" s="232">
        <v>2302.9</v>
      </c>
      <c r="L1246" s="354">
        <v>7.6054029251505595</v>
      </c>
      <c r="M1246" s="354">
        <v>11.500107683196038</v>
      </c>
      <c r="N1246" s="354">
        <v>5.2697807435652999</v>
      </c>
      <c r="O1246" s="354">
        <v>4.7017149857084526</v>
      </c>
      <c r="P1246" s="233"/>
      <c r="Q1246" s="233"/>
      <c r="R1246" s="233">
        <v>3</v>
      </c>
    </row>
    <row r="1247" spans="1:18" ht="60">
      <c r="A1247" s="229">
        <v>128</v>
      </c>
      <c r="B1247" s="226" t="s">
        <v>2174</v>
      </c>
      <c r="C1247" s="230" t="s">
        <v>2175</v>
      </c>
      <c r="D1247" s="231">
        <v>960.26</v>
      </c>
      <c r="E1247" s="231">
        <v>353.37</v>
      </c>
      <c r="F1247" s="231">
        <v>10.69</v>
      </c>
      <c r="G1247" s="231">
        <v>596.20000000000005</v>
      </c>
      <c r="H1247" s="232">
        <v>6878.38</v>
      </c>
      <c r="I1247" s="232">
        <v>4063.78</v>
      </c>
      <c r="J1247" s="232">
        <v>56.07</v>
      </c>
      <c r="K1247" s="232">
        <v>2758.53</v>
      </c>
      <c r="L1247" s="354">
        <v>7.1630391768895922</v>
      </c>
      <c r="M1247" s="354">
        <v>11.500070747375274</v>
      </c>
      <c r="N1247" s="354">
        <v>5.2450888681010293</v>
      </c>
      <c r="O1247" s="354">
        <v>4.6268534048976857</v>
      </c>
      <c r="P1247" s="233"/>
      <c r="Q1247" s="233"/>
      <c r="R1247" s="233">
        <v>3</v>
      </c>
    </row>
    <row r="1248" spans="1:18" ht="60">
      <c r="A1248" s="229">
        <v>129</v>
      </c>
      <c r="B1248" s="226" t="s">
        <v>2176</v>
      </c>
      <c r="C1248" s="230" t="s">
        <v>2177</v>
      </c>
      <c r="D1248" s="231">
        <v>1067.3399999999999</v>
      </c>
      <c r="E1248" s="231">
        <v>460.65</v>
      </c>
      <c r="F1248" s="231">
        <v>10.49</v>
      </c>
      <c r="G1248" s="231">
        <v>596.20000000000005</v>
      </c>
      <c r="H1248" s="232">
        <v>8111.32</v>
      </c>
      <c r="I1248" s="232">
        <v>5297.51</v>
      </c>
      <c r="J1248" s="232">
        <v>55.28</v>
      </c>
      <c r="K1248" s="232">
        <v>2758.53</v>
      </c>
      <c r="L1248" s="354">
        <v>7.599565274420522</v>
      </c>
      <c r="M1248" s="354">
        <v>11.500075979594053</v>
      </c>
      <c r="N1248" s="354">
        <v>5.2697807435652999</v>
      </c>
      <c r="O1248" s="354">
        <v>4.6268534048976857</v>
      </c>
      <c r="P1248" s="233"/>
      <c r="Q1248" s="233"/>
      <c r="R1248" s="233">
        <v>3</v>
      </c>
    </row>
    <row r="1249" spans="1:18" ht="60">
      <c r="A1249" s="229">
        <v>130</v>
      </c>
      <c r="B1249" s="226" t="s">
        <v>2178</v>
      </c>
      <c r="C1249" s="230" t="s">
        <v>2179</v>
      </c>
      <c r="D1249" s="231">
        <v>1126.49</v>
      </c>
      <c r="E1249" s="231">
        <v>519.79999999999995</v>
      </c>
      <c r="F1249" s="231">
        <v>10.49</v>
      </c>
      <c r="G1249" s="231">
        <v>596.20000000000005</v>
      </c>
      <c r="H1249" s="232">
        <v>8791.4599999999991</v>
      </c>
      <c r="I1249" s="232">
        <v>5977.65</v>
      </c>
      <c r="J1249" s="232">
        <v>55.28</v>
      </c>
      <c r="K1249" s="232">
        <v>2758.53</v>
      </c>
      <c r="L1249" s="354">
        <v>7.8042947562783507</v>
      </c>
      <c r="M1249" s="354">
        <v>11.499903809157368</v>
      </c>
      <c r="N1249" s="354">
        <v>5.2697807435652999</v>
      </c>
      <c r="O1249" s="354">
        <v>4.6268534048976857</v>
      </c>
      <c r="P1249" s="233"/>
      <c r="Q1249" s="233"/>
      <c r="R1249" s="233">
        <v>3</v>
      </c>
    </row>
    <row r="1250" spans="1:18" ht="60">
      <c r="A1250" s="229">
        <v>131</v>
      </c>
      <c r="B1250" s="226" t="s">
        <v>2180</v>
      </c>
      <c r="C1250" s="230" t="s">
        <v>2181</v>
      </c>
      <c r="D1250" s="231">
        <v>1394.71</v>
      </c>
      <c r="E1250" s="231">
        <v>651.29999999999995</v>
      </c>
      <c r="F1250" s="231">
        <v>10.69</v>
      </c>
      <c r="G1250" s="231">
        <v>732.72</v>
      </c>
      <c r="H1250" s="232">
        <v>10867.42</v>
      </c>
      <c r="I1250" s="232">
        <v>7490.01</v>
      </c>
      <c r="J1250" s="232">
        <v>56.07</v>
      </c>
      <c r="K1250" s="232">
        <v>3321.34</v>
      </c>
      <c r="L1250" s="354">
        <v>7.7918850513726863</v>
      </c>
      <c r="M1250" s="354">
        <v>11.500092123445418</v>
      </c>
      <c r="N1250" s="354">
        <v>5.2450888681010293</v>
      </c>
      <c r="O1250" s="354">
        <v>4.5328911453215417</v>
      </c>
      <c r="P1250" s="233"/>
      <c r="Q1250" s="233"/>
      <c r="R1250" s="233">
        <v>3</v>
      </c>
    </row>
    <row r="1251" spans="1:18" ht="60">
      <c r="A1251" s="229">
        <v>132</v>
      </c>
      <c r="B1251" s="226" t="s">
        <v>2182</v>
      </c>
      <c r="C1251" s="230" t="s">
        <v>2183</v>
      </c>
      <c r="D1251" s="231">
        <v>1552.47</v>
      </c>
      <c r="E1251" s="231">
        <v>809.26</v>
      </c>
      <c r="F1251" s="231">
        <v>10.49</v>
      </c>
      <c r="G1251" s="231">
        <v>732.72</v>
      </c>
      <c r="H1251" s="232">
        <v>12683.16</v>
      </c>
      <c r="I1251" s="232">
        <v>9306.5400000000009</v>
      </c>
      <c r="J1251" s="232">
        <v>55.28</v>
      </c>
      <c r="K1251" s="232">
        <v>3321.34</v>
      </c>
      <c r="L1251" s="354">
        <v>8.1696651143017256</v>
      </c>
      <c r="M1251" s="354">
        <v>11.500061784840472</v>
      </c>
      <c r="N1251" s="354">
        <v>5.2697807435652999</v>
      </c>
      <c r="O1251" s="354">
        <v>4.5328911453215417</v>
      </c>
      <c r="P1251" s="233"/>
      <c r="Q1251" s="233"/>
      <c r="R1251" s="233">
        <v>3</v>
      </c>
    </row>
    <row r="1252" spans="1:18" ht="60">
      <c r="A1252" s="229">
        <v>133</v>
      </c>
      <c r="B1252" s="226" t="s">
        <v>2184</v>
      </c>
      <c r="C1252" s="230" t="s">
        <v>2185</v>
      </c>
      <c r="D1252" s="231">
        <v>1622.51</v>
      </c>
      <c r="E1252" s="231">
        <v>879.3</v>
      </c>
      <c r="F1252" s="231">
        <v>10.49</v>
      </c>
      <c r="G1252" s="231">
        <v>732.72</v>
      </c>
      <c r="H1252" s="232">
        <v>13488.61</v>
      </c>
      <c r="I1252" s="232">
        <v>10111.99</v>
      </c>
      <c r="J1252" s="232">
        <v>55.28</v>
      </c>
      <c r="K1252" s="232">
        <v>3321.34</v>
      </c>
      <c r="L1252" s="354">
        <v>8.3134217970921593</v>
      </c>
      <c r="M1252" s="354">
        <v>11.500045490731264</v>
      </c>
      <c r="N1252" s="354">
        <v>5.2697807435652999</v>
      </c>
      <c r="O1252" s="354">
        <v>4.5328911453215417</v>
      </c>
      <c r="P1252" s="233"/>
      <c r="Q1252" s="233"/>
      <c r="R1252" s="233">
        <v>3</v>
      </c>
    </row>
    <row r="1253" spans="1:18" ht="12.75">
      <c r="A1253" s="379" t="s">
        <v>2186</v>
      </c>
      <c r="B1253" s="380"/>
      <c r="C1253" s="380"/>
      <c r="D1253" s="380"/>
      <c r="E1253" s="380"/>
      <c r="F1253" s="380"/>
      <c r="G1253" s="380"/>
      <c r="H1253" s="380"/>
      <c r="I1253" s="380"/>
      <c r="J1253" s="380"/>
      <c r="K1253" s="380"/>
      <c r="L1253" s="380"/>
      <c r="M1253" s="380"/>
      <c r="N1253" s="380"/>
      <c r="O1253" s="380"/>
      <c r="P1253" s="380"/>
      <c r="Q1253" s="380"/>
      <c r="R1253" s="380"/>
    </row>
    <row r="1254" spans="1:18" ht="60">
      <c r="A1254" s="229">
        <v>134</v>
      </c>
      <c r="B1254" s="226" t="s">
        <v>2187</v>
      </c>
      <c r="C1254" s="230" t="s">
        <v>2188</v>
      </c>
      <c r="D1254" s="231">
        <v>1053.29</v>
      </c>
      <c r="E1254" s="231">
        <v>334.12</v>
      </c>
      <c r="F1254" s="231">
        <v>21.18</v>
      </c>
      <c r="G1254" s="231">
        <v>697.99</v>
      </c>
      <c r="H1254" s="232">
        <v>6767.03</v>
      </c>
      <c r="I1254" s="232">
        <v>3842.34</v>
      </c>
      <c r="J1254" s="232">
        <v>111.34</v>
      </c>
      <c r="K1254" s="232">
        <v>2813.35</v>
      </c>
      <c r="L1254" s="354">
        <v>6.4246598752480324</v>
      </c>
      <c r="M1254" s="354">
        <v>11.499880282533223</v>
      </c>
      <c r="N1254" s="354">
        <v>5.2568460812086872</v>
      </c>
      <c r="O1254" s="354">
        <v>4.0306451381824955</v>
      </c>
      <c r="P1254" s="233"/>
      <c r="Q1254" s="233"/>
      <c r="R1254" s="233">
        <v>4</v>
      </c>
    </row>
    <row r="1255" spans="1:18" ht="60">
      <c r="A1255" s="229">
        <v>135</v>
      </c>
      <c r="B1255" s="226" t="s">
        <v>2189</v>
      </c>
      <c r="C1255" s="230" t="s">
        <v>2190</v>
      </c>
      <c r="D1255" s="231">
        <v>1132.6500000000001</v>
      </c>
      <c r="E1255" s="231">
        <v>413.68</v>
      </c>
      <c r="F1255" s="231">
        <v>20.98</v>
      </c>
      <c r="G1255" s="231">
        <v>697.99</v>
      </c>
      <c r="H1255" s="232">
        <v>7681.2</v>
      </c>
      <c r="I1255" s="232">
        <v>4757.3</v>
      </c>
      <c r="J1255" s="232">
        <v>110.55</v>
      </c>
      <c r="K1255" s="232">
        <v>2813.35</v>
      </c>
      <c r="L1255" s="354">
        <v>6.781618328698185</v>
      </c>
      <c r="M1255" s="354">
        <v>11.499951653451944</v>
      </c>
      <c r="N1255" s="354">
        <v>5.2693040991420395</v>
      </c>
      <c r="O1255" s="354">
        <v>4.0306451381824955</v>
      </c>
      <c r="P1255" s="233"/>
      <c r="Q1255" s="233"/>
      <c r="R1255" s="233">
        <v>4</v>
      </c>
    </row>
    <row r="1256" spans="1:18" ht="60">
      <c r="A1256" s="229">
        <v>136</v>
      </c>
      <c r="B1256" s="226" t="s">
        <v>2191</v>
      </c>
      <c r="C1256" s="230" t="s">
        <v>2192</v>
      </c>
      <c r="D1256" s="231">
        <v>1219.51</v>
      </c>
      <c r="E1256" s="231">
        <v>500.54</v>
      </c>
      <c r="F1256" s="231">
        <v>20.98</v>
      </c>
      <c r="G1256" s="231">
        <v>697.99</v>
      </c>
      <c r="H1256" s="232">
        <v>8680.11</v>
      </c>
      <c r="I1256" s="232">
        <v>5756.21</v>
      </c>
      <c r="J1256" s="232">
        <v>110.55</v>
      </c>
      <c r="K1256" s="232">
        <v>2813.35</v>
      </c>
      <c r="L1256" s="354">
        <v>7.1177030118654221</v>
      </c>
      <c r="M1256" s="354">
        <v>11.5</v>
      </c>
      <c r="N1256" s="354">
        <v>5.2693040991420395</v>
      </c>
      <c r="O1256" s="354">
        <v>4.0306451381824955</v>
      </c>
      <c r="P1256" s="233"/>
      <c r="Q1256" s="233"/>
      <c r="R1256" s="233">
        <v>4</v>
      </c>
    </row>
    <row r="1257" spans="1:18" ht="60">
      <c r="A1257" s="229">
        <v>137</v>
      </c>
      <c r="B1257" s="226" t="s">
        <v>2193</v>
      </c>
      <c r="C1257" s="230" t="s">
        <v>2194</v>
      </c>
      <c r="D1257" s="231">
        <v>1417.25</v>
      </c>
      <c r="E1257" s="231">
        <v>540.32000000000005</v>
      </c>
      <c r="F1257" s="231">
        <v>21.18</v>
      </c>
      <c r="G1257" s="231">
        <v>855.75</v>
      </c>
      <c r="H1257" s="232">
        <v>9713.81</v>
      </c>
      <c r="I1257" s="232">
        <v>6213.69</v>
      </c>
      <c r="J1257" s="232">
        <v>111.34</v>
      </c>
      <c r="K1257" s="232">
        <v>3388.78</v>
      </c>
      <c r="L1257" s="354">
        <v>6.8539848297759747</v>
      </c>
      <c r="M1257" s="354">
        <v>11.500018507551079</v>
      </c>
      <c r="N1257" s="354">
        <v>5.2568460812086872</v>
      </c>
      <c r="O1257" s="354">
        <v>3.9600116856558576</v>
      </c>
      <c r="P1257" s="233"/>
      <c r="Q1257" s="233"/>
      <c r="R1257" s="233">
        <v>4</v>
      </c>
    </row>
    <row r="1258" spans="1:18" ht="60">
      <c r="A1258" s="229">
        <v>138</v>
      </c>
      <c r="B1258" s="226" t="s">
        <v>2195</v>
      </c>
      <c r="C1258" s="230" t="s">
        <v>2196</v>
      </c>
      <c r="D1258" s="231">
        <v>1549.72</v>
      </c>
      <c r="E1258" s="231">
        <v>672.99</v>
      </c>
      <c r="F1258" s="231">
        <v>20.98</v>
      </c>
      <c r="G1258" s="231">
        <v>855.75</v>
      </c>
      <c r="H1258" s="232">
        <v>11238.76</v>
      </c>
      <c r="I1258" s="232">
        <v>7739.43</v>
      </c>
      <c r="J1258" s="232">
        <v>110.55</v>
      </c>
      <c r="K1258" s="232">
        <v>3388.78</v>
      </c>
      <c r="L1258" s="354">
        <v>7.252122964148362</v>
      </c>
      <c r="M1258" s="354">
        <v>11.500066865778095</v>
      </c>
      <c r="N1258" s="354">
        <v>5.2693040991420395</v>
      </c>
      <c r="O1258" s="354">
        <v>3.9600116856558576</v>
      </c>
      <c r="P1258" s="233"/>
      <c r="Q1258" s="233"/>
      <c r="R1258" s="233">
        <v>4</v>
      </c>
    </row>
    <row r="1259" spans="1:18" ht="60">
      <c r="A1259" s="229">
        <v>139</v>
      </c>
      <c r="B1259" s="226" t="s">
        <v>2197</v>
      </c>
      <c r="C1259" s="230" t="s">
        <v>2198</v>
      </c>
      <c r="D1259" s="231">
        <v>1625.69</v>
      </c>
      <c r="E1259" s="231">
        <v>748.96</v>
      </c>
      <c r="F1259" s="231">
        <v>20.98</v>
      </c>
      <c r="G1259" s="231">
        <v>855.75</v>
      </c>
      <c r="H1259" s="232">
        <v>12112.35</v>
      </c>
      <c r="I1259" s="232">
        <v>8613.02</v>
      </c>
      <c r="J1259" s="232">
        <v>110.55</v>
      </c>
      <c r="K1259" s="232">
        <v>3388.78</v>
      </c>
      <c r="L1259" s="354">
        <v>7.4505902109258226</v>
      </c>
      <c r="M1259" s="354">
        <v>11.499973296304209</v>
      </c>
      <c r="N1259" s="354">
        <v>5.2693040991420395</v>
      </c>
      <c r="O1259" s="354">
        <v>3.9600116856558576</v>
      </c>
      <c r="P1259" s="233"/>
      <c r="Q1259" s="233"/>
      <c r="R1259" s="233">
        <v>4</v>
      </c>
    </row>
    <row r="1260" spans="1:18" ht="60">
      <c r="A1260" s="229">
        <v>140</v>
      </c>
      <c r="B1260" s="226" t="s">
        <v>2199</v>
      </c>
      <c r="C1260" s="230" t="s">
        <v>2200</v>
      </c>
      <c r="D1260" s="231">
        <v>1646.2</v>
      </c>
      <c r="E1260" s="231">
        <v>562.01</v>
      </c>
      <c r="F1260" s="231">
        <v>21.18</v>
      </c>
      <c r="G1260" s="231">
        <v>1063.01</v>
      </c>
      <c r="H1260" s="232">
        <v>10709.89</v>
      </c>
      <c r="I1260" s="232">
        <v>6463.11</v>
      </c>
      <c r="J1260" s="232">
        <v>111.34</v>
      </c>
      <c r="K1260" s="232">
        <v>4135.4399999999996</v>
      </c>
      <c r="L1260" s="354">
        <v>6.5058255376017486</v>
      </c>
      <c r="M1260" s="354">
        <v>11.49999110336115</v>
      </c>
      <c r="N1260" s="354">
        <v>5.2568460812086872</v>
      </c>
      <c r="O1260" s="354">
        <v>3.8903114740218809</v>
      </c>
      <c r="P1260" s="233"/>
      <c r="Q1260" s="233"/>
      <c r="R1260" s="233">
        <v>4</v>
      </c>
    </row>
    <row r="1261" spans="1:18" ht="60">
      <c r="A1261" s="229">
        <v>141</v>
      </c>
      <c r="B1261" s="226" t="s">
        <v>2201</v>
      </c>
      <c r="C1261" s="230" t="s">
        <v>2202</v>
      </c>
      <c r="D1261" s="231">
        <v>2076.61</v>
      </c>
      <c r="E1261" s="231">
        <v>992.62</v>
      </c>
      <c r="F1261" s="231">
        <v>20.98</v>
      </c>
      <c r="G1261" s="231">
        <v>1063.01</v>
      </c>
      <c r="H1261" s="232">
        <v>15661.07</v>
      </c>
      <c r="I1261" s="232">
        <v>11415.08</v>
      </c>
      <c r="J1261" s="232">
        <v>110.55</v>
      </c>
      <c r="K1261" s="232">
        <v>4135.4399999999996</v>
      </c>
      <c r="L1261" s="354">
        <v>7.5416520193969978</v>
      </c>
      <c r="M1261" s="354">
        <v>11.499949628256534</v>
      </c>
      <c r="N1261" s="354">
        <v>5.2693040991420395</v>
      </c>
      <c r="O1261" s="354">
        <v>3.8903114740218809</v>
      </c>
      <c r="P1261" s="233"/>
      <c r="Q1261" s="233"/>
      <c r="R1261" s="233">
        <v>4</v>
      </c>
    </row>
    <row r="1262" spans="1:18" ht="60">
      <c r="A1262" s="229">
        <v>142</v>
      </c>
      <c r="B1262" s="226" t="s">
        <v>2203</v>
      </c>
      <c r="C1262" s="230" t="s">
        <v>2204</v>
      </c>
      <c r="D1262" s="231">
        <v>2140.5100000000002</v>
      </c>
      <c r="E1262" s="231">
        <v>1056.52</v>
      </c>
      <c r="F1262" s="231">
        <v>20.98</v>
      </c>
      <c r="G1262" s="231">
        <v>1063.01</v>
      </c>
      <c r="H1262" s="232">
        <v>16395.96</v>
      </c>
      <c r="I1262" s="232">
        <v>12149.97</v>
      </c>
      <c r="J1262" s="232">
        <v>110.55</v>
      </c>
      <c r="K1262" s="232">
        <v>4135.4399999999996</v>
      </c>
      <c r="L1262" s="354">
        <v>7.6598380759725471</v>
      </c>
      <c r="M1262" s="354">
        <v>11.499990534963842</v>
      </c>
      <c r="N1262" s="354">
        <v>5.2693040991420395</v>
      </c>
      <c r="O1262" s="354">
        <v>3.8903114740218809</v>
      </c>
      <c r="P1262" s="233"/>
      <c r="Q1262" s="233"/>
      <c r="R1262" s="233">
        <v>4</v>
      </c>
    </row>
    <row r="1263" spans="1:18" ht="12.75">
      <c r="A1263" s="379" t="s">
        <v>2205</v>
      </c>
      <c r="B1263" s="380"/>
      <c r="C1263" s="380"/>
      <c r="D1263" s="380"/>
      <c r="E1263" s="380"/>
      <c r="F1263" s="380"/>
      <c r="G1263" s="380"/>
      <c r="H1263" s="380"/>
      <c r="I1263" s="380"/>
      <c r="J1263" s="380"/>
      <c r="K1263" s="380"/>
      <c r="L1263" s="380"/>
      <c r="M1263" s="380"/>
      <c r="N1263" s="380"/>
      <c r="O1263" s="380"/>
      <c r="P1263" s="380"/>
      <c r="Q1263" s="380"/>
      <c r="R1263" s="380"/>
    </row>
    <row r="1264" spans="1:18" ht="48">
      <c r="A1264" s="229">
        <v>143</v>
      </c>
      <c r="B1264" s="226" t="s">
        <v>2206</v>
      </c>
      <c r="C1264" s="230" t="s">
        <v>2207</v>
      </c>
      <c r="D1264" s="231">
        <v>348.59</v>
      </c>
      <c r="E1264" s="231">
        <v>240.45</v>
      </c>
      <c r="F1264" s="231">
        <v>4.3899999999999997</v>
      </c>
      <c r="G1264" s="231">
        <v>103.75</v>
      </c>
      <c r="H1264" s="232">
        <v>3430.92</v>
      </c>
      <c r="I1264" s="232">
        <v>2765.34</v>
      </c>
      <c r="J1264" s="232">
        <v>22.9</v>
      </c>
      <c r="K1264" s="232">
        <v>642.67999999999995</v>
      </c>
      <c r="L1264" s="354">
        <v>9.8422788949769071</v>
      </c>
      <c r="M1264" s="354">
        <v>11.500686213349971</v>
      </c>
      <c r="N1264" s="354">
        <v>5.2164009111617311</v>
      </c>
      <c r="O1264" s="354">
        <v>6.194506024096385</v>
      </c>
      <c r="P1264" s="233"/>
      <c r="Q1264" s="233"/>
      <c r="R1264" s="233">
        <v>5</v>
      </c>
    </row>
    <row r="1265" spans="1:18" ht="48">
      <c r="A1265" s="229">
        <v>144</v>
      </c>
      <c r="B1265" s="226" t="s">
        <v>2208</v>
      </c>
      <c r="C1265" s="230" t="s">
        <v>2209</v>
      </c>
      <c r="D1265" s="231">
        <v>401.39</v>
      </c>
      <c r="E1265" s="231">
        <v>293.44</v>
      </c>
      <c r="F1265" s="231">
        <v>4.2</v>
      </c>
      <c r="G1265" s="231">
        <v>103.75</v>
      </c>
      <c r="H1265" s="232">
        <v>4039.44</v>
      </c>
      <c r="I1265" s="232">
        <v>3374.65</v>
      </c>
      <c r="J1265" s="232">
        <v>22.11</v>
      </c>
      <c r="K1265" s="232">
        <v>642.67999999999995</v>
      </c>
      <c r="L1265" s="354">
        <v>10.06362888960861</v>
      </c>
      <c r="M1265" s="354">
        <v>11.500306706652127</v>
      </c>
      <c r="N1265" s="354">
        <v>5.2642857142857142</v>
      </c>
      <c r="O1265" s="354">
        <v>6.194506024096385</v>
      </c>
      <c r="P1265" s="233"/>
      <c r="Q1265" s="233"/>
      <c r="R1265" s="233">
        <v>5</v>
      </c>
    </row>
    <row r="1266" spans="1:18" ht="48">
      <c r="A1266" s="229">
        <v>145</v>
      </c>
      <c r="B1266" s="226" t="s">
        <v>2210</v>
      </c>
      <c r="C1266" s="230" t="s">
        <v>2211</v>
      </c>
      <c r="D1266" s="231">
        <v>588.86</v>
      </c>
      <c r="E1266" s="231">
        <v>480.91</v>
      </c>
      <c r="F1266" s="231">
        <v>4.2</v>
      </c>
      <c r="G1266" s="231">
        <v>103.75</v>
      </c>
      <c r="H1266" s="232">
        <v>6195.47</v>
      </c>
      <c r="I1266" s="232">
        <v>5530.68</v>
      </c>
      <c r="J1266" s="232">
        <v>22.11</v>
      </c>
      <c r="K1266" s="232">
        <v>642.67999999999995</v>
      </c>
      <c r="L1266" s="354">
        <v>10.521125564650342</v>
      </c>
      <c r="M1266" s="354">
        <v>11.500447069098168</v>
      </c>
      <c r="N1266" s="354">
        <v>5.2642857142857142</v>
      </c>
      <c r="O1266" s="354">
        <v>6.194506024096385</v>
      </c>
      <c r="P1266" s="233"/>
      <c r="Q1266" s="233"/>
      <c r="R1266" s="233">
        <v>5</v>
      </c>
    </row>
    <row r="1267" spans="1:18" ht="48">
      <c r="A1267" s="229">
        <v>146</v>
      </c>
      <c r="B1267" s="226" t="s">
        <v>2212</v>
      </c>
      <c r="C1267" s="230" t="s">
        <v>2213</v>
      </c>
      <c r="D1267" s="231">
        <v>287.45999999999998</v>
      </c>
      <c r="E1267" s="231">
        <v>179.32</v>
      </c>
      <c r="F1267" s="231">
        <v>4.3899999999999997</v>
      </c>
      <c r="G1267" s="231">
        <v>103.75</v>
      </c>
      <c r="H1267" s="232">
        <v>2727.87</v>
      </c>
      <c r="I1267" s="232">
        <v>2062.29</v>
      </c>
      <c r="J1267" s="232">
        <v>22.9</v>
      </c>
      <c r="K1267" s="232">
        <v>642.67999999999995</v>
      </c>
      <c r="L1267" s="354">
        <v>9.4895637653934468</v>
      </c>
      <c r="M1267" s="354">
        <v>11.500613428507696</v>
      </c>
      <c r="N1267" s="354">
        <v>5.2164009111617311</v>
      </c>
      <c r="O1267" s="354">
        <v>6.194506024096385</v>
      </c>
      <c r="P1267" s="233"/>
      <c r="Q1267" s="233"/>
      <c r="R1267" s="233">
        <v>5</v>
      </c>
    </row>
    <row r="1268" spans="1:18" ht="48">
      <c r="A1268" s="229">
        <v>147</v>
      </c>
      <c r="B1268" s="226" t="s">
        <v>2214</v>
      </c>
      <c r="C1268" s="230" t="s">
        <v>2215</v>
      </c>
      <c r="D1268" s="231">
        <v>325.31</v>
      </c>
      <c r="E1268" s="231">
        <v>217.36</v>
      </c>
      <c r="F1268" s="231">
        <v>4.2</v>
      </c>
      <c r="G1268" s="231">
        <v>103.75</v>
      </c>
      <c r="H1268" s="232">
        <v>3164.53</v>
      </c>
      <c r="I1268" s="232">
        <v>2499.7399999999998</v>
      </c>
      <c r="J1268" s="232">
        <v>22.11</v>
      </c>
      <c r="K1268" s="232">
        <v>642.67999999999995</v>
      </c>
      <c r="L1268" s="354">
        <v>9.727736620454337</v>
      </c>
      <c r="M1268" s="354">
        <v>11.500460066249538</v>
      </c>
      <c r="N1268" s="354">
        <v>5.2642857142857142</v>
      </c>
      <c r="O1268" s="354">
        <v>6.194506024096385</v>
      </c>
      <c r="P1268" s="233"/>
      <c r="Q1268" s="233"/>
      <c r="R1268" s="233">
        <v>5</v>
      </c>
    </row>
    <row r="1269" spans="1:18" ht="48">
      <c r="A1269" s="229">
        <v>148</v>
      </c>
      <c r="B1269" s="226" t="s">
        <v>2216</v>
      </c>
      <c r="C1269" s="230" t="s">
        <v>2217</v>
      </c>
      <c r="D1269" s="231">
        <v>467.95</v>
      </c>
      <c r="E1269" s="231">
        <v>360</v>
      </c>
      <c r="F1269" s="231">
        <v>4.2</v>
      </c>
      <c r="G1269" s="231">
        <v>103.75</v>
      </c>
      <c r="H1269" s="232">
        <v>4804.99</v>
      </c>
      <c r="I1269" s="232">
        <v>4140.2</v>
      </c>
      <c r="J1269" s="232">
        <v>22.11</v>
      </c>
      <c r="K1269" s="232">
        <v>642.67999999999995</v>
      </c>
      <c r="L1269" s="354">
        <v>10.268169676247462</v>
      </c>
      <c r="M1269" s="354">
        <v>11.500555555555556</v>
      </c>
      <c r="N1269" s="354">
        <v>5.2642857142857142</v>
      </c>
      <c r="O1269" s="354">
        <v>6.194506024096385</v>
      </c>
      <c r="P1269" s="233"/>
      <c r="Q1269" s="233"/>
      <c r="R1269" s="233">
        <v>5</v>
      </c>
    </row>
    <row r="1270" spans="1:18" ht="48">
      <c r="A1270" s="229">
        <v>149</v>
      </c>
      <c r="B1270" s="226" t="s">
        <v>2218</v>
      </c>
      <c r="C1270" s="230" t="s">
        <v>2219</v>
      </c>
      <c r="D1270" s="231">
        <v>207.43</v>
      </c>
      <c r="E1270" s="231">
        <v>100.53</v>
      </c>
      <c r="F1270" s="231">
        <v>3.15</v>
      </c>
      <c r="G1270" s="231">
        <v>103.75</v>
      </c>
      <c r="H1270" s="232">
        <v>1815.39</v>
      </c>
      <c r="I1270" s="232">
        <v>1156.1300000000001</v>
      </c>
      <c r="J1270" s="232">
        <v>16.579999999999998</v>
      </c>
      <c r="K1270" s="232">
        <v>642.67999999999995</v>
      </c>
      <c r="L1270" s="354">
        <v>8.7518198910475817</v>
      </c>
      <c r="M1270" s="354">
        <v>11.500348154779669</v>
      </c>
      <c r="N1270" s="354">
        <v>5.2634920634920634</v>
      </c>
      <c r="O1270" s="354">
        <v>6.194506024096385</v>
      </c>
      <c r="P1270" s="233"/>
      <c r="Q1270" s="233"/>
      <c r="R1270" s="233">
        <v>5</v>
      </c>
    </row>
    <row r="1271" spans="1:18" ht="48">
      <c r="A1271" s="229">
        <v>150</v>
      </c>
      <c r="B1271" s="226" t="s">
        <v>2220</v>
      </c>
      <c r="C1271" s="230" t="s">
        <v>2221</v>
      </c>
      <c r="D1271" s="231">
        <v>225.09</v>
      </c>
      <c r="E1271" s="231">
        <v>118.19</v>
      </c>
      <c r="F1271" s="231">
        <v>3.15</v>
      </c>
      <c r="G1271" s="231">
        <v>103.75</v>
      </c>
      <c r="H1271" s="232">
        <v>2018.5</v>
      </c>
      <c r="I1271" s="232">
        <v>1359.24</v>
      </c>
      <c r="J1271" s="232">
        <v>16.579999999999998</v>
      </c>
      <c r="K1271" s="232">
        <v>642.67999999999995</v>
      </c>
      <c r="L1271" s="354">
        <v>8.9675241014705236</v>
      </c>
      <c r="M1271" s="354">
        <v>11.500465352398681</v>
      </c>
      <c r="N1271" s="354">
        <v>5.2634920634920634</v>
      </c>
      <c r="O1271" s="354">
        <v>6.194506024096385</v>
      </c>
      <c r="P1271" s="233"/>
      <c r="Q1271" s="233"/>
      <c r="R1271" s="233">
        <v>5</v>
      </c>
    </row>
    <row r="1272" spans="1:18" ht="48">
      <c r="A1272" s="229">
        <v>151</v>
      </c>
      <c r="B1272" s="226" t="s">
        <v>2222</v>
      </c>
      <c r="C1272" s="230" t="s">
        <v>2223</v>
      </c>
      <c r="D1272" s="231">
        <v>28.53</v>
      </c>
      <c r="E1272" s="231">
        <v>28.53</v>
      </c>
      <c r="F1272" s="231"/>
      <c r="G1272" s="231"/>
      <c r="H1272" s="232">
        <v>328.09</v>
      </c>
      <c r="I1272" s="232">
        <v>328.09</v>
      </c>
      <c r="J1272" s="232"/>
      <c r="K1272" s="232"/>
      <c r="L1272" s="354">
        <v>11.499824745881527</v>
      </c>
      <c r="M1272" s="354">
        <v>11.499824745881527</v>
      </c>
      <c r="N1272" s="354" t="s">
        <v>138</v>
      </c>
      <c r="O1272" s="354" t="s">
        <v>138</v>
      </c>
      <c r="P1272" s="233"/>
      <c r="Q1272" s="233"/>
      <c r="R1272" s="233">
        <v>5</v>
      </c>
    </row>
    <row r="1273" spans="1:18" ht="48">
      <c r="A1273" s="229">
        <v>152</v>
      </c>
      <c r="B1273" s="226" t="s">
        <v>2224</v>
      </c>
      <c r="C1273" s="230" t="s">
        <v>2225</v>
      </c>
      <c r="D1273" s="231">
        <v>35.32</v>
      </c>
      <c r="E1273" s="231">
        <v>35.32</v>
      </c>
      <c r="F1273" s="231"/>
      <c r="G1273" s="231"/>
      <c r="H1273" s="232">
        <v>406.21</v>
      </c>
      <c r="I1273" s="232">
        <v>406.21</v>
      </c>
      <c r="J1273" s="232"/>
      <c r="K1273" s="232"/>
      <c r="L1273" s="354">
        <v>11.500849377123442</v>
      </c>
      <c r="M1273" s="354">
        <v>11.500849377123442</v>
      </c>
      <c r="N1273" s="354" t="s">
        <v>138</v>
      </c>
      <c r="O1273" s="354" t="s">
        <v>138</v>
      </c>
      <c r="P1273" s="233"/>
      <c r="Q1273" s="233"/>
      <c r="R1273" s="233">
        <v>5</v>
      </c>
    </row>
    <row r="1274" spans="1:18" ht="48">
      <c r="A1274" s="229">
        <v>153</v>
      </c>
      <c r="B1274" s="226" t="s">
        <v>2226</v>
      </c>
      <c r="C1274" s="230" t="s">
        <v>2227</v>
      </c>
      <c r="D1274" s="231">
        <v>57.06</v>
      </c>
      <c r="E1274" s="231">
        <v>57.06</v>
      </c>
      <c r="F1274" s="231"/>
      <c r="G1274" s="231"/>
      <c r="H1274" s="232">
        <v>656.18</v>
      </c>
      <c r="I1274" s="232">
        <v>656.18</v>
      </c>
      <c r="J1274" s="232"/>
      <c r="K1274" s="232"/>
      <c r="L1274" s="354">
        <v>11.499824745881527</v>
      </c>
      <c r="M1274" s="354">
        <v>11.499824745881527</v>
      </c>
      <c r="N1274" s="354" t="s">
        <v>138</v>
      </c>
      <c r="O1274" s="354" t="s">
        <v>138</v>
      </c>
      <c r="P1274" s="233"/>
      <c r="Q1274" s="233"/>
      <c r="R1274" s="233">
        <v>5</v>
      </c>
    </row>
    <row r="1275" spans="1:18" ht="48">
      <c r="A1275" s="229">
        <v>154</v>
      </c>
      <c r="B1275" s="226" t="s">
        <v>2228</v>
      </c>
      <c r="C1275" s="230" t="s">
        <v>2229</v>
      </c>
      <c r="D1275" s="231">
        <v>17.66</v>
      </c>
      <c r="E1275" s="231">
        <v>17.66</v>
      </c>
      <c r="F1275" s="231"/>
      <c r="G1275" s="231"/>
      <c r="H1275" s="232">
        <v>203.1</v>
      </c>
      <c r="I1275" s="232">
        <v>203.1</v>
      </c>
      <c r="J1275" s="232"/>
      <c r="K1275" s="232"/>
      <c r="L1275" s="354">
        <v>11.500566251415629</v>
      </c>
      <c r="M1275" s="354">
        <v>11.500566251415629</v>
      </c>
      <c r="N1275" s="354" t="s">
        <v>138</v>
      </c>
      <c r="O1275" s="354" t="s">
        <v>138</v>
      </c>
      <c r="P1275" s="233"/>
      <c r="Q1275" s="233"/>
      <c r="R1275" s="233">
        <v>5</v>
      </c>
    </row>
    <row r="1276" spans="1:18" ht="48">
      <c r="A1276" s="229">
        <v>155</v>
      </c>
      <c r="B1276" s="226" t="s">
        <v>2230</v>
      </c>
      <c r="C1276" s="230" t="s">
        <v>2231</v>
      </c>
      <c r="D1276" s="231">
        <v>17.66</v>
      </c>
      <c r="E1276" s="231">
        <v>17.66</v>
      </c>
      <c r="F1276" s="231"/>
      <c r="G1276" s="231"/>
      <c r="H1276" s="232">
        <v>203.1</v>
      </c>
      <c r="I1276" s="232">
        <v>203.1</v>
      </c>
      <c r="J1276" s="232"/>
      <c r="K1276" s="232"/>
      <c r="L1276" s="354">
        <v>11.500566251415629</v>
      </c>
      <c r="M1276" s="354">
        <v>11.500566251415629</v>
      </c>
      <c r="N1276" s="354" t="s">
        <v>138</v>
      </c>
      <c r="O1276" s="354" t="s">
        <v>138</v>
      </c>
      <c r="P1276" s="233"/>
      <c r="Q1276" s="233"/>
      <c r="R1276" s="233">
        <v>5</v>
      </c>
    </row>
    <row r="1277" spans="1:18" ht="48">
      <c r="A1277" s="229">
        <v>156</v>
      </c>
      <c r="B1277" s="226" t="s">
        <v>2232</v>
      </c>
      <c r="C1277" s="230" t="s">
        <v>2233</v>
      </c>
      <c r="D1277" s="231">
        <v>35.32</v>
      </c>
      <c r="E1277" s="231">
        <v>35.32</v>
      </c>
      <c r="F1277" s="231"/>
      <c r="G1277" s="231"/>
      <c r="H1277" s="232">
        <v>406.21</v>
      </c>
      <c r="I1277" s="232">
        <v>406.21</v>
      </c>
      <c r="J1277" s="232"/>
      <c r="K1277" s="232"/>
      <c r="L1277" s="354">
        <v>11.500849377123442</v>
      </c>
      <c r="M1277" s="354">
        <v>11.500849377123442</v>
      </c>
      <c r="N1277" s="354" t="s">
        <v>138</v>
      </c>
      <c r="O1277" s="354" t="s">
        <v>138</v>
      </c>
      <c r="P1277" s="233"/>
      <c r="Q1277" s="233"/>
      <c r="R1277" s="233">
        <v>5</v>
      </c>
    </row>
    <row r="1278" spans="1:18" ht="12.75">
      <c r="A1278" s="379" t="s">
        <v>2234</v>
      </c>
      <c r="B1278" s="380"/>
      <c r="C1278" s="380"/>
      <c r="D1278" s="380"/>
      <c r="E1278" s="380"/>
      <c r="F1278" s="380"/>
      <c r="G1278" s="380"/>
      <c r="H1278" s="380"/>
      <c r="I1278" s="380"/>
      <c r="J1278" s="380"/>
      <c r="K1278" s="380"/>
      <c r="L1278" s="380"/>
      <c r="M1278" s="380"/>
      <c r="N1278" s="380"/>
      <c r="O1278" s="380"/>
      <c r="P1278" s="380"/>
      <c r="Q1278" s="380"/>
      <c r="R1278" s="380"/>
    </row>
    <row r="1279" spans="1:18" ht="48">
      <c r="A1279" s="229">
        <v>157</v>
      </c>
      <c r="B1279" s="226" t="s">
        <v>2235</v>
      </c>
      <c r="C1279" s="230" t="s">
        <v>2236</v>
      </c>
      <c r="D1279" s="231">
        <v>456.26</v>
      </c>
      <c r="E1279" s="231">
        <v>262.19</v>
      </c>
      <c r="F1279" s="231">
        <v>5.44</v>
      </c>
      <c r="G1279" s="231">
        <v>188.63</v>
      </c>
      <c r="H1279" s="232">
        <v>4164.63</v>
      </c>
      <c r="I1279" s="232">
        <v>3015.32</v>
      </c>
      <c r="J1279" s="232">
        <v>28.43</v>
      </c>
      <c r="K1279" s="232">
        <v>1120.8800000000001</v>
      </c>
      <c r="L1279" s="354">
        <v>9.1277561039758037</v>
      </c>
      <c r="M1279" s="354">
        <v>11.500514893779322</v>
      </c>
      <c r="N1279" s="354">
        <v>5.2261029411764701</v>
      </c>
      <c r="O1279" s="354">
        <v>5.9422149180936232</v>
      </c>
      <c r="P1279" s="233"/>
      <c r="Q1279" s="233"/>
      <c r="R1279" s="233">
        <v>6</v>
      </c>
    </row>
    <row r="1280" spans="1:18" ht="48">
      <c r="A1280" s="229">
        <v>158</v>
      </c>
      <c r="B1280" s="226" t="s">
        <v>2237</v>
      </c>
      <c r="C1280" s="230" t="s">
        <v>2238</v>
      </c>
      <c r="D1280" s="231">
        <v>506.34</v>
      </c>
      <c r="E1280" s="231">
        <v>312.45999999999998</v>
      </c>
      <c r="F1280" s="231">
        <v>5.25</v>
      </c>
      <c r="G1280" s="231">
        <v>188.63</v>
      </c>
      <c r="H1280" s="232">
        <v>4741.8999999999996</v>
      </c>
      <c r="I1280" s="232">
        <v>3593.38</v>
      </c>
      <c r="J1280" s="232">
        <v>27.64</v>
      </c>
      <c r="K1280" s="232">
        <v>1120.8800000000001</v>
      </c>
      <c r="L1280" s="354">
        <v>9.3650511514002446</v>
      </c>
      <c r="M1280" s="354">
        <v>11.500288036868721</v>
      </c>
      <c r="N1280" s="354">
        <v>5.2647619047619045</v>
      </c>
      <c r="O1280" s="354">
        <v>5.9422149180936232</v>
      </c>
      <c r="P1280" s="233"/>
      <c r="Q1280" s="233"/>
      <c r="R1280" s="233">
        <v>6</v>
      </c>
    </row>
    <row r="1281" spans="1:18" ht="48">
      <c r="A1281" s="229">
        <v>159</v>
      </c>
      <c r="B1281" s="226" t="s">
        <v>2239</v>
      </c>
      <c r="C1281" s="230" t="s">
        <v>2240</v>
      </c>
      <c r="D1281" s="231">
        <v>718.26</v>
      </c>
      <c r="E1281" s="231">
        <v>524.38</v>
      </c>
      <c r="F1281" s="231">
        <v>5.25</v>
      </c>
      <c r="G1281" s="231">
        <v>188.63</v>
      </c>
      <c r="H1281" s="232">
        <v>7179.15</v>
      </c>
      <c r="I1281" s="232">
        <v>6030.63</v>
      </c>
      <c r="J1281" s="232">
        <v>27.64</v>
      </c>
      <c r="K1281" s="232">
        <v>1120.8800000000001</v>
      </c>
      <c r="L1281" s="354">
        <v>9.9951967254197633</v>
      </c>
      <c r="M1281" s="354">
        <v>11.500495823639346</v>
      </c>
      <c r="N1281" s="354">
        <v>5.2647619047619045</v>
      </c>
      <c r="O1281" s="354">
        <v>5.9422149180936232</v>
      </c>
      <c r="P1281" s="233"/>
      <c r="Q1281" s="233"/>
      <c r="R1281" s="233">
        <v>6</v>
      </c>
    </row>
    <row r="1282" spans="1:18" ht="48">
      <c r="A1282" s="229">
        <v>160</v>
      </c>
      <c r="B1282" s="226" t="s">
        <v>2241</v>
      </c>
      <c r="C1282" s="230" t="s">
        <v>2242</v>
      </c>
      <c r="D1282" s="231">
        <v>437.24</v>
      </c>
      <c r="E1282" s="231">
        <v>243.17</v>
      </c>
      <c r="F1282" s="231">
        <v>5.44</v>
      </c>
      <c r="G1282" s="231">
        <v>188.63</v>
      </c>
      <c r="H1282" s="232">
        <v>3945.9</v>
      </c>
      <c r="I1282" s="232">
        <v>2796.59</v>
      </c>
      <c r="J1282" s="232">
        <v>28.43</v>
      </c>
      <c r="K1282" s="232">
        <v>1120.8800000000001</v>
      </c>
      <c r="L1282" s="354">
        <v>9.0245631689689869</v>
      </c>
      <c r="M1282" s="354">
        <v>11.500555167167004</v>
      </c>
      <c r="N1282" s="354">
        <v>5.2261029411764701</v>
      </c>
      <c r="O1282" s="354">
        <v>5.9422149180936232</v>
      </c>
      <c r="P1282" s="233"/>
      <c r="Q1282" s="233"/>
      <c r="R1282" s="233">
        <v>6</v>
      </c>
    </row>
    <row r="1283" spans="1:18" ht="48">
      <c r="A1283" s="229">
        <v>161</v>
      </c>
      <c r="B1283" s="226" t="s">
        <v>2243</v>
      </c>
      <c r="C1283" s="230" t="s">
        <v>2244</v>
      </c>
      <c r="D1283" s="231">
        <v>487.32</v>
      </c>
      <c r="E1283" s="231">
        <v>293.44</v>
      </c>
      <c r="F1283" s="231">
        <v>5.25</v>
      </c>
      <c r="G1283" s="231">
        <v>188.63</v>
      </c>
      <c r="H1283" s="232">
        <v>4523.17</v>
      </c>
      <c r="I1283" s="232">
        <v>3374.65</v>
      </c>
      <c r="J1283" s="232">
        <v>27.64</v>
      </c>
      <c r="K1283" s="232">
        <v>1120.8800000000001</v>
      </c>
      <c r="L1283" s="354">
        <v>9.2817245341869814</v>
      </c>
      <c r="M1283" s="354">
        <v>11.500306706652127</v>
      </c>
      <c r="N1283" s="354">
        <v>5.2647619047619045</v>
      </c>
      <c r="O1283" s="354">
        <v>5.9422149180936232</v>
      </c>
      <c r="P1283" s="233"/>
      <c r="Q1283" s="233"/>
      <c r="R1283" s="233">
        <v>6</v>
      </c>
    </row>
    <row r="1284" spans="1:18" ht="48">
      <c r="A1284" s="229">
        <v>162</v>
      </c>
      <c r="B1284" s="226" t="s">
        <v>2245</v>
      </c>
      <c r="C1284" s="230" t="s">
        <v>2246</v>
      </c>
      <c r="D1284" s="231">
        <v>680.22</v>
      </c>
      <c r="E1284" s="231">
        <v>486.34</v>
      </c>
      <c r="F1284" s="231">
        <v>5.25</v>
      </c>
      <c r="G1284" s="231">
        <v>188.63</v>
      </c>
      <c r="H1284" s="232">
        <v>6741.7</v>
      </c>
      <c r="I1284" s="232">
        <v>5593.18</v>
      </c>
      <c r="J1284" s="232">
        <v>27.64</v>
      </c>
      <c r="K1284" s="232">
        <v>1120.8800000000001</v>
      </c>
      <c r="L1284" s="354">
        <v>9.9110581870571277</v>
      </c>
      <c r="M1284" s="354">
        <v>11.500555167167004</v>
      </c>
      <c r="N1284" s="354">
        <v>5.2647619047619045</v>
      </c>
      <c r="O1284" s="354">
        <v>5.9422149180936232</v>
      </c>
      <c r="P1284" s="233"/>
      <c r="Q1284" s="233"/>
      <c r="R1284" s="233">
        <v>6</v>
      </c>
    </row>
    <row r="1285" spans="1:18" ht="48">
      <c r="A1285" s="229">
        <v>163</v>
      </c>
      <c r="B1285" s="226" t="s">
        <v>2247</v>
      </c>
      <c r="C1285" s="230" t="s">
        <v>2248</v>
      </c>
      <c r="D1285" s="231">
        <v>334.11</v>
      </c>
      <c r="E1285" s="231">
        <v>141.28</v>
      </c>
      <c r="F1285" s="231">
        <v>4.2</v>
      </c>
      <c r="G1285" s="231">
        <v>188.63</v>
      </c>
      <c r="H1285" s="232">
        <v>2767.82</v>
      </c>
      <c r="I1285" s="232">
        <v>1624.83</v>
      </c>
      <c r="J1285" s="232">
        <v>22.11</v>
      </c>
      <c r="K1285" s="232">
        <v>1120.8800000000001</v>
      </c>
      <c r="L1285" s="354">
        <v>8.2841579120648898</v>
      </c>
      <c r="M1285" s="354">
        <v>11.500778595696488</v>
      </c>
      <c r="N1285" s="354">
        <v>5.2642857142857142</v>
      </c>
      <c r="O1285" s="354">
        <v>5.9422149180936232</v>
      </c>
      <c r="P1285" s="233"/>
      <c r="Q1285" s="233"/>
      <c r="R1285" s="233">
        <v>6</v>
      </c>
    </row>
    <row r="1286" spans="1:18" ht="48">
      <c r="A1286" s="229">
        <v>164</v>
      </c>
      <c r="B1286" s="226" t="s">
        <v>2249</v>
      </c>
      <c r="C1286" s="230" t="s">
        <v>2250</v>
      </c>
      <c r="D1286" s="231">
        <v>359.93</v>
      </c>
      <c r="E1286" s="231">
        <v>167.1</v>
      </c>
      <c r="F1286" s="231">
        <v>4.2</v>
      </c>
      <c r="G1286" s="231">
        <v>188.63</v>
      </c>
      <c r="H1286" s="232">
        <v>3064.67</v>
      </c>
      <c r="I1286" s="232">
        <v>1921.68</v>
      </c>
      <c r="J1286" s="232">
        <v>22.11</v>
      </c>
      <c r="K1286" s="232">
        <v>1120.8800000000001</v>
      </c>
      <c r="L1286" s="354">
        <v>8.5146278443030585</v>
      </c>
      <c r="M1286" s="354">
        <v>11.500179533213645</v>
      </c>
      <c r="N1286" s="354">
        <v>5.2642857142857142</v>
      </c>
      <c r="O1286" s="354">
        <v>5.9422149180936232</v>
      </c>
      <c r="P1286" s="233"/>
      <c r="Q1286" s="233"/>
      <c r="R1286" s="233">
        <v>6</v>
      </c>
    </row>
    <row r="1287" spans="1:18" ht="48">
      <c r="A1287" s="229">
        <v>165</v>
      </c>
      <c r="B1287" s="226" t="s">
        <v>2251</v>
      </c>
      <c r="C1287" s="230" t="s">
        <v>2252</v>
      </c>
      <c r="D1287" s="231">
        <v>35.32</v>
      </c>
      <c r="E1287" s="231">
        <v>35.32</v>
      </c>
      <c r="F1287" s="231"/>
      <c r="G1287" s="231"/>
      <c r="H1287" s="232">
        <v>406.21</v>
      </c>
      <c r="I1287" s="232">
        <v>406.21</v>
      </c>
      <c r="J1287" s="232"/>
      <c r="K1287" s="232"/>
      <c r="L1287" s="354">
        <v>11.500849377123442</v>
      </c>
      <c r="M1287" s="354">
        <v>11.500849377123442</v>
      </c>
      <c r="N1287" s="354" t="s">
        <v>138</v>
      </c>
      <c r="O1287" s="354" t="s">
        <v>138</v>
      </c>
      <c r="P1287" s="233"/>
      <c r="Q1287" s="233"/>
      <c r="R1287" s="233">
        <v>6</v>
      </c>
    </row>
    <row r="1288" spans="1:18" ht="48">
      <c r="A1288" s="229">
        <v>166</v>
      </c>
      <c r="B1288" s="226" t="s">
        <v>2253</v>
      </c>
      <c r="C1288" s="230" t="s">
        <v>2254</v>
      </c>
      <c r="D1288" s="231">
        <v>42.11</v>
      </c>
      <c r="E1288" s="231">
        <v>42.11</v>
      </c>
      <c r="F1288" s="231"/>
      <c r="G1288" s="231"/>
      <c r="H1288" s="232">
        <v>484.33</v>
      </c>
      <c r="I1288" s="232">
        <v>484.33</v>
      </c>
      <c r="J1288" s="232"/>
      <c r="K1288" s="232"/>
      <c r="L1288" s="354">
        <v>11.501543576347661</v>
      </c>
      <c r="M1288" s="354">
        <v>11.501543576347661</v>
      </c>
      <c r="N1288" s="354" t="s">
        <v>138</v>
      </c>
      <c r="O1288" s="354" t="s">
        <v>138</v>
      </c>
      <c r="P1288" s="233"/>
      <c r="Q1288" s="233"/>
      <c r="R1288" s="233">
        <v>6</v>
      </c>
    </row>
    <row r="1289" spans="1:18" ht="48">
      <c r="A1289" s="229">
        <v>167</v>
      </c>
      <c r="B1289" s="226" t="s">
        <v>2255</v>
      </c>
      <c r="C1289" s="230" t="s">
        <v>2256</v>
      </c>
      <c r="D1289" s="231">
        <v>70.64</v>
      </c>
      <c r="E1289" s="231">
        <v>70.64</v>
      </c>
      <c r="F1289" s="231"/>
      <c r="G1289" s="231"/>
      <c r="H1289" s="232">
        <v>812.42</v>
      </c>
      <c r="I1289" s="232">
        <v>812.42</v>
      </c>
      <c r="J1289" s="232"/>
      <c r="K1289" s="232"/>
      <c r="L1289" s="354">
        <v>11.500849377123442</v>
      </c>
      <c r="M1289" s="354">
        <v>11.500849377123442</v>
      </c>
      <c r="N1289" s="354" t="s">
        <v>138</v>
      </c>
      <c r="O1289" s="354" t="s">
        <v>138</v>
      </c>
      <c r="P1289" s="233"/>
      <c r="Q1289" s="233"/>
      <c r="R1289" s="233">
        <v>6</v>
      </c>
    </row>
    <row r="1290" spans="1:18" ht="48">
      <c r="A1290" s="229">
        <v>168</v>
      </c>
      <c r="B1290" s="226" t="s">
        <v>2257</v>
      </c>
      <c r="C1290" s="230" t="s">
        <v>2258</v>
      </c>
      <c r="D1290" s="231">
        <v>23.09</v>
      </c>
      <c r="E1290" s="231">
        <v>23.09</v>
      </c>
      <c r="F1290" s="231"/>
      <c r="G1290" s="231"/>
      <c r="H1290" s="232">
        <v>265.60000000000002</v>
      </c>
      <c r="I1290" s="232">
        <v>265.60000000000002</v>
      </c>
      <c r="J1290" s="232"/>
      <c r="K1290" s="232"/>
      <c r="L1290" s="354">
        <v>11.502815071459507</v>
      </c>
      <c r="M1290" s="354">
        <v>11.502815071459507</v>
      </c>
      <c r="N1290" s="354" t="s">
        <v>138</v>
      </c>
      <c r="O1290" s="354" t="s">
        <v>138</v>
      </c>
      <c r="P1290" s="233"/>
      <c r="Q1290" s="233"/>
      <c r="R1290" s="233">
        <v>6</v>
      </c>
    </row>
    <row r="1291" spans="1:18" ht="48">
      <c r="A1291" s="229">
        <v>169</v>
      </c>
      <c r="B1291" s="226" t="s">
        <v>2259</v>
      </c>
      <c r="C1291" s="230" t="s">
        <v>2260</v>
      </c>
      <c r="D1291" s="231">
        <v>28.53</v>
      </c>
      <c r="E1291" s="231">
        <v>28.53</v>
      </c>
      <c r="F1291" s="231"/>
      <c r="G1291" s="231"/>
      <c r="H1291" s="232">
        <v>328.09</v>
      </c>
      <c r="I1291" s="232">
        <v>328.09</v>
      </c>
      <c r="J1291" s="232"/>
      <c r="K1291" s="232"/>
      <c r="L1291" s="354">
        <v>11.499824745881527</v>
      </c>
      <c r="M1291" s="354">
        <v>11.499824745881527</v>
      </c>
      <c r="N1291" s="354" t="s">
        <v>138</v>
      </c>
      <c r="O1291" s="354" t="s">
        <v>138</v>
      </c>
      <c r="P1291" s="233"/>
      <c r="Q1291" s="233"/>
      <c r="R1291" s="233">
        <v>6</v>
      </c>
    </row>
    <row r="1292" spans="1:18" ht="48">
      <c r="A1292" s="229">
        <v>170</v>
      </c>
      <c r="B1292" s="226" t="s">
        <v>2261</v>
      </c>
      <c r="C1292" s="230" t="s">
        <v>2262</v>
      </c>
      <c r="D1292" s="231">
        <v>46.19</v>
      </c>
      <c r="E1292" s="231">
        <v>46.19</v>
      </c>
      <c r="F1292" s="231"/>
      <c r="G1292" s="231"/>
      <c r="H1292" s="232">
        <v>531.20000000000005</v>
      </c>
      <c r="I1292" s="232">
        <v>531.20000000000005</v>
      </c>
      <c r="J1292" s="232"/>
      <c r="K1292" s="232"/>
      <c r="L1292" s="354">
        <v>11.500324745615936</v>
      </c>
      <c r="M1292" s="354">
        <v>11.500324745615936</v>
      </c>
      <c r="N1292" s="354" t="s">
        <v>138</v>
      </c>
      <c r="O1292" s="354" t="s">
        <v>138</v>
      </c>
      <c r="P1292" s="233"/>
      <c r="Q1292" s="233"/>
      <c r="R1292" s="233">
        <v>6</v>
      </c>
    </row>
    <row r="1293" spans="1:18" ht="12.75">
      <c r="A1293" s="379" t="s">
        <v>2263</v>
      </c>
      <c r="B1293" s="380"/>
      <c r="C1293" s="380"/>
      <c r="D1293" s="380"/>
      <c r="E1293" s="380"/>
      <c r="F1293" s="380"/>
      <c r="G1293" s="380"/>
      <c r="H1293" s="380"/>
      <c r="I1293" s="380"/>
      <c r="J1293" s="380"/>
      <c r="K1293" s="380"/>
      <c r="L1293" s="380"/>
      <c r="M1293" s="380"/>
      <c r="N1293" s="380"/>
      <c r="O1293" s="380"/>
      <c r="P1293" s="380"/>
      <c r="Q1293" s="380"/>
      <c r="R1293" s="380"/>
    </row>
    <row r="1294" spans="1:18" ht="60">
      <c r="A1294" s="229">
        <v>171</v>
      </c>
      <c r="B1294" s="226" t="s">
        <v>2264</v>
      </c>
      <c r="C1294" s="230" t="s">
        <v>2265</v>
      </c>
      <c r="D1294" s="231">
        <v>409.97</v>
      </c>
      <c r="E1294" s="231">
        <v>44.27</v>
      </c>
      <c r="F1294" s="231">
        <v>29.77</v>
      </c>
      <c r="G1294" s="231">
        <v>335.93</v>
      </c>
      <c r="H1294" s="232">
        <v>2252.6</v>
      </c>
      <c r="I1294" s="232">
        <v>509.14</v>
      </c>
      <c r="J1294" s="232">
        <v>161.46</v>
      </c>
      <c r="K1294" s="232">
        <v>1582</v>
      </c>
      <c r="L1294" s="354">
        <v>5.4945483815888965</v>
      </c>
      <c r="M1294" s="354">
        <v>11.500790603117235</v>
      </c>
      <c r="N1294" s="354">
        <v>5.4235807860262009</v>
      </c>
      <c r="O1294" s="354">
        <v>4.7093144405084395</v>
      </c>
      <c r="P1294" s="233"/>
      <c r="Q1294" s="233"/>
      <c r="R1294" s="233">
        <v>7</v>
      </c>
    </row>
    <row r="1295" spans="1:18" ht="60">
      <c r="A1295" s="229">
        <v>172</v>
      </c>
      <c r="B1295" s="226" t="s">
        <v>2266</v>
      </c>
      <c r="C1295" s="230" t="s">
        <v>2267</v>
      </c>
      <c r="D1295" s="231">
        <v>429.69</v>
      </c>
      <c r="E1295" s="231">
        <v>56.35</v>
      </c>
      <c r="F1295" s="231">
        <v>37.409999999999997</v>
      </c>
      <c r="G1295" s="231">
        <v>335.93</v>
      </c>
      <c r="H1295" s="232">
        <v>2433.29</v>
      </c>
      <c r="I1295" s="232">
        <v>647.99</v>
      </c>
      <c r="J1295" s="232">
        <v>203.3</v>
      </c>
      <c r="K1295" s="232">
        <v>1582</v>
      </c>
      <c r="L1295" s="354">
        <v>5.6628965067839605</v>
      </c>
      <c r="M1295" s="354">
        <v>11.499378881987578</v>
      </c>
      <c r="N1295" s="354">
        <v>5.4343758353381455</v>
      </c>
      <c r="O1295" s="354">
        <v>4.7093144405084395</v>
      </c>
      <c r="P1295" s="233"/>
      <c r="Q1295" s="233"/>
      <c r="R1295" s="233">
        <v>7</v>
      </c>
    </row>
    <row r="1296" spans="1:18" ht="60">
      <c r="A1296" s="229">
        <v>173</v>
      </c>
      <c r="B1296" s="226" t="s">
        <v>2268</v>
      </c>
      <c r="C1296" s="230" t="s">
        <v>2269</v>
      </c>
      <c r="D1296" s="231">
        <v>482.74</v>
      </c>
      <c r="E1296" s="231">
        <v>88.55</v>
      </c>
      <c r="F1296" s="231">
        <v>58.26</v>
      </c>
      <c r="G1296" s="231">
        <v>335.93</v>
      </c>
      <c r="H1296" s="232">
        <v>2916.97</v>
      </c>
      <c r="I1296" s="232">
        <v>1018.27</v>
      </c>
      <c r="J1296" s="232">
        <v>316.7</v>
      </c>
      <c r="K1296" s="232">
        <v>1582</v>
      </c>
      <c r="L1296" s="354">
        <v>6.0425280689398013</v>
      </c>
      <c r="M1296" s="354">
        <v>11.499378881987578</v>
      </c>
      <c r="N1296" s="354">
        <v>5.4359766563680054</v>
      </c>
      <c r="O1296" s="354">
        <v>4.7093144405084395</v>
      </c>
      <c r="P1296" s="233"/>
      <c r="Q1296" s="233"/>
      <c r="R1296" s="233">
        <v>7</v>
      </c>
    </row>
    <row r="1297" spans="1:18" ht="60">
      <c r="A1297" s="229">
        <v>174</v>
      </c>
      <c r="B1297" s="226" t="s">
        <v>2270</v>
      </c>
      <c r="C1297" s="230" t="s">
        <v>2271</v>
      </c>
      <c r="D1297" s="231">
        <v>423.09</v>
      </c>
      <c r="E1297" s="231">
        <v>52.22</v>
      </c>
      <c r="F1297" s="231">
        <v>34.94</v>
      </c>
      <c r="G1297" s="231">
        <v>335.93</v>
      </c>
      <c r="H1297" s="232">
        <v>2372.09</v>
      </c>
      <c r="I1297" s="232">
        <v>600.52</v>
      </c>
      <c r="J1297" s="232">
        <v>189.57</v>
      </c>
      <c r="K1297" s="232">
        <v>1582</v>
      </c>
      <c r="L1297" s="354">
        <v>5.6065848873762087</v>
      </c>
      <c r="M1297" s="354">
        <v>11.499808502489467</v>
      </c>
      <c r="N1297" s="354">
        <v>5.4255867200915855</v>
      </c>
      <c r="O1297" s="354">
        <v>4.7093144405084395</v>
      </c>
      <c r="P1297" s="233"/>
      <c r="Q1297" s="233"/>
      <c r="R1297" s="233">
        <v>7</v>
      </c>
    </row>
    <row r="1298" spans="1:18" ht="60">
      <c r="A1298" s="229">
        <v>175</v>
      </c>
      <c r="B1298" s="226" t="s">
        <v>2272</v>
      </c>
      <c r="C1298" s="230" t="s">
        <v>2273</v>
      </c>
      <c r="D1298" s="231">
        <v>446.31</v>
      </c>
      <c r="E1298" s="231">
        <v>66.459999999999994</v>
      </c>
      <c r="F1298" s="231">
        <v>43.92</v>
      </c>
      <c r="G1298" s="231">
        <v>335.93</v>
      </c>
      <c r="H1298" s="232">
        <v>2584.9899999999998</v>
      </c>
      <c r="I1298" s="232">
        <v>764.3</v>
      </c>
      <c r="J1298" s="232">
        <v>238.69</v>
      </c>
      <c r="K1298" s="232">
        <v>1582</v>
      </c>
      <c r="L1298" s="354">
        <v>5.7919159328717704</v>
      </c>
      <c r="M1298" s="354">
        <v>11.500150466445984</v>
      </c>
      <c r="N1298" s="354">
        <v>5.4346539162112926</v>
      </c>
      <c r="O1298" s="354">
        <v>4.7093144405084395</v>
      </c>
      <c r="P1298" s="233"/>
      <c r="Q1298" s="233"/>
      <c r="R1298" s="233">
        <v>7</v>
      </c>
    </row>
    <row r="1299" spans="1:18" ht="60">
      <c r="A1299" s="229">
        <v>176</v>
      </c>
      <c r="B1299" s="226" t="s">
        <v>2274</v>
      </c>
      <c r="C1299" s="230" t="s">
        <v>2275</v>
      </c>
      <c r="D1299" s="231">
        <v>508.97</v>
      </c>
      <c r="E1299" s="231">
        <v>104.44</v>
      </c>
      <c r="F1299" s="231">
        <v>68.599999999999994</v>
      </c>
      <c r="G1299" s="231">
        <v>335.93</v>
      </c>
      <c r="H1299" s="232">
        <v>3155.99</v>
      </c>
      <c r="I1299" s="232">
        <v>1201.04</v>
      </c>
      <c r="J1299" s="232">
        <v>372.95</v>
      </c>
      <c r="K1299" s="232">
        <v>1582</v>
      </c>
      <c r="L1299" s="354">
        <v>6.2007387468809547</v>
      </c>
      <c r="M1299" s="354">
        <v>11.499808502489467</v>
      </c>
      <c r="N1299" s="354">
        <v>5.4365889212827989</v>
      </c>
      <c r="O1299" s="354">
        <v>4.7093144405084395</v>
      </c>
      <c r="P1299" s="233"/>
      <c r="Q1299" s="233"/>
      <c r="R1299" s="233">
        <v>7</v>
      </c>
    </row>
    <row r="1300" spans="1:18" ht="60">
      <c r="A1300" s="229">
        <v>177</v>
      </c>
      <c r="B1300" s="226" t="s">
        <v>2276</v>
      </c>
      <c r="C1300" s="230" t="s">
        <v>2277</v>
      </c>
      <c r="D1300" s="231">
        <v>1208.31</v>
      </c>
      <c r="E1300" s="231">
        <v>240.48</v>
      </c>
      <c r="F1300" s="231">
        <v>2.29</v>
      </c>
      <c r="G1300" s="231">
        <v>965.54</v>
      </c>
      <c r="H1300" s="232">
        <v>8086.02</v>
      </c>
      <c r="I1300" s="232">
        <v>2765.68</v>
      </c>
      <c r="J1300" s="232">
        <v>11.85</v>
      </c>
      <c r="K1300" s="232">
        <v>5308.49</v>
      </c>
      <c r="L1300" s="354">
        <v>6.6920078456687442</v>
      </c>
      <c r="M1300" s="354">
        <v>11.500665335994677</v>
      </c>
      <c r="N1300" s="354">
        <v>5.174672489082969</v>
      </c>
      <c r="O1300" s="354">
        <v>5.4979493340514116</v>
      </c>
      <c r="P1300" s="233"/>
      <c r="Q1300" s="233"/>
      <c r="R1300" s="233">
        <v>7</v>
      </c>
    </row>
    <row r="1301" spans="1:18" ht="60">
      <c r="A1301" s="229">
        <v>178</v>
      </c>
      <c r="B1301" s="226" t="s">
        <v>2278</v>
      </c>
      <c r="C1301" s="230" t="s">
        <v>2279</v>
      </c>
      <c r="D1301" s="231">
        <v>1267.33</v>
      </c>
      <c r="E1301" s="231">
        <v>299.69</v>
      </c>
      <c r="F1301" s="231">
        <v>2.1</v>
      </c>
      <c r="G1301" s="231">
        <v>965.54</v>
      </c>
      <c r="H1301" s="232">
        <v>8766.11</v>
      </c>
      <c r="I1301" s="232">
        <v>3446.56</v>
      </c>
      <c r="J1301" s="232">
        <v>11.06</v>
      </c>
      <c r="K1301" s="232">
        <v>5308.49</v>
      </c>
      <c r="L1301" s="354">
        <v>6.9169908390079939</v>
      </c>
      <c r="M1301" s="354">
        <v>11.50041709766759</v>
      </c>
      <c r="N1301" s="354">
        <v>5.2666666666666666</v>
      </c>
      <c r="O1301" s="354">
        <v>5.4979493340514116</v>
      </c>
      <c r="P1301" s="233"/>
      <c r="Q1301" s="233"/>
      <c r="R1301" s="233">
        <v>7</v>
      </c>
    </row>
    <row r="1302" spans="1:18" ht="60">
      <c r="A1302" s="229">
        <v>179</v>
      </c>
      <c r="B1302" s="226" t="s">
        <v>2280</v>
      </c>
      <c r="C1302" s="230" t="s">
        <v>2281</v>
      </c>
      <c r="D1302" s="231">
        <v>1354.45</v>
      </c>
      <c r="E1302" s="231">
        <v>386.81</v>
      </c>
      <c r="F1302" s="231">
        <v>2.1</v>
      </c>
      <c r="G1302" s="231">
        <v>965.54</v>
      </c>
      <c r="H1302" s="232">
        <v>9768.08</v>
      </c>
      <c r="I1302" s="232">
        <v>4448.53</v>
      </c>
      <c r="J1302" s="232">
        <v>11.06</v>
      </c>
      <c r="K1302" s="232">
        <v>5308.49</v>
      </c>
      <c r="L1302" s="354">
        <v>7.211842445272989</v>
      </c>
      <c r="M1302" s="354">
        <v>11.500555828442904</v>
      </c>
      <c r="N1302" s="354">
        <v>5.2666666666666666</v>
      </c>
      <c r="O1302" s="354">
        <v>5.4979493340514116</v>
      </c>
      <c r="P1302" s="233"/>
      <c r="Q1302" s="233"/>
      <c r="R1302" s="233">
        <v>7</v>
      </c>
    </row>
    <row r="1303" spans="1:18" ht="60">
      <c r="A1303" s="229">
        <v>180</v>
      </c>
      <c r="B1303" s="226" t="s">
        <v>2282</v>
      </c>
      <c r="C1303" s="230" t="s">
        <v>2283</v>
      </c>
      <c r="D1303" s="231">
        <v>1248.97</v>
      </c>
      <c r="E1303" s="231">
        <v>281.14</v>
      </c>
      <c r="F1303" s="231">
        <v>2.29</v>
      </c>
      <c r="G1303" s="231">
        <v>965.54</v>
      </c>
      <c r="H1303" s="232">
        <v>8553.61</v>
      </c>
      <c r="I1303" s="232">
        <v>3233.27</v>
      </c>
      <c r="J1303" s="232">
        <v>11.85</v>
      </c>
      <c r="K1303" s="232">
        <v>5308.49</v>
      </c>
      <c r="L1303" s="354">
        <v>6.8485311897003136</v>
      </c>
      <c r="M1303" s="354">
        <v>11.500569111474711</v>
      </c>
      <c r="N1303" s="354">
        <v>5.174672489082969</v>
      </c>
      <c r="O1303" s="354">
        <v>5.4979493340514116</v>
      </c>
      <c r="P1303" s="233"/>
      <c r="Q1303" s="233"/>
      <c r="R1303" s="233">
        <v>7</v>
      </c>
    </row>
    <row r="1304" spans="1:18" ht="60">
      <c r="A1304" s="229">
        <v>181</v>
      </c>
      <c r="B1304" s="226" t="s">
        <v>2284</v>
      </c>
      <c r="C1304" s="230" t="s">
        <v>2285</v>
      </c>
      <c r="D1304" s="231">
        <v>1318.48</v>
      </c>
      <c r="E1304" s="231">
        <v>350.84</v>
      </c>
      <c r="F1304" s="231">
        <v>2.1</v>
      </c>
      <c r="G1304" s="231">
        <v>965.54</v>
      </c>
      <c r="H1304" s="232">
        <v>9354.4</v>
      </c>
      <c r="I1304" s="232">
        <v>4034.85</v>
      </c>
      <c r="J1304" s="232">
        <v>11.06</v>
      </c>
      <c r="K1304" s="232">
        <v>5308.49</v>
      </c>
      <c r="L1304" s="354">
        <v>7.0948364783690305</v>
      </c>
      <c r="M1304" s="354">
        <v>11.500541557405086</v>
      </c>
      <c r="N1304" s="354">
        <v>5.2666666666666666</v>
      </c>
      <c r="O1304" s="354">
        <v>5.4979493340514116</v>
      </c>
      <c r="P1304" s="233"/>
      <c r="Q1304" s="233"/>
      <c r="R1304" s="233">
        <v>7</v>
      </c>
    </row>
    <row r="1305" spans="1:18" ht="60">
      <c r="A1305" s="229">
        <v>182</v>
      </c>
      <c r="B1305" s="226" t="s">
        <v>2286</v>
      </c>
      <c r="C1305" s="230" t="s">
        <v>2287</v>
      </c>
      <c r="D1305" s="231">
        <v>1403.26</v>
      </c>
      <c r="E1305" s="231">
        <v>435.62</v>
      </c>
      <c r="F1305" s="231">
        <v>2.1</v>
      </c>
      <c r="G1305" s="231">
        <v>965.54</v>
      </c>
      <c r="H1305" s="232">
        <v>10329.42</v>
      </c>
      <c r="I1305" s="232">
        <v>5009.87</v>
      </c>
      <c r="J1305" s="232">
        <v>11.06</v>
      </c>
      <c r="K1305" s="232">
        <v>5308.49</v>
      </c>
      <c r="L1305" s="354">
        <v>7.361016490172883</v>
      </c>
      <c r="M1305" s="354">
        <v>11.500550938891694</v>
      </c>
      <c r="N1305" s="354">
        <v>5.2666666666666666</v>
      </c>
      <c r="O1305" s="354">
        <v>5.4979493340514116</v>
      </c>
      <c r="P1305" s="233"/>
      <c r="Q1305" s="233"/>
      <c r="R1305" s="233">
        <v>7</v>
      </c>
    </row>
    <row r="1306" spans="1:18" ht="12.75">
      <c r="A1306" s="379" t="s">
        <v>2288</v>
      </c>
      <c r="B1306" s="380"/>
      <c r="C1306" s="380"/>
      <c r="D1306" s="380"/>
      <c r="E1306" s="380"/>
      <c r="F1306" s="380"/>
      <c r="G1306" s="380"/>
      <c r="H1306" s="380"/>
      <c r="I1306" s="380"/>
      <c r="J1306" s="380"/>
      <c r="K1306" s="380"/>
      <c r="L1306" s="380"/>
      <c r="M1306" s="380"/>
      <c r="N1306" s="380"/>
      <c r="O1306" s="380"/>
      <c r="P1306" s="380"/>
      <c r="Q1306" s="380"/>
      <c r="R1306" s="380"/>
    </row>
    <row r="1307" spans="1:18" ht="60">
      <c r="A1307" s="229">
        <v>183</v>
      </c>
      <c r="B1307" s="226" t="s">
        <v>2289</v>
      </c>
      <c r="C1307" s="230" t="s">
        <v>2290</v>
      </c>
      <c r="D1307" s="231">
        <v>803.92</v>
      </c>
      <c r="E1307" s="231">
        <v>84.52</v>
      </c>
      <c r="F1307" s="231">
        <v>65.23</v>
      </c>
      <c r="G1307" s="231">
        <v>654.16999999999996</v>
      </c>
      <c r="H1307" s="232">
        <v>4305.3999999999996</v>
      </c>
      <c r="I1307" s="232">
        <v>971.99</v>
      </c>
      <c r="J1307" s="232">
        <v>352.73</v>
      </c>
      <c r="K1307" s="232">
        <v>2980.68</v>
      </c>
      <c r="L1307" s="354">
        <v>5.3555080107473376</v>
      </c>
      <c r="M1307" s="354">
        <v>11.500118315191671</v>
      </c>
      <c r="N1307" s="354">
        <v>5.4074812202974094</v>
      </c>
      <c r="O1307" s="354">
        <v>4.5564302857055505</v>
      </c>
      <c r="P1307" s="233"/>
      <c r="Q1307" s="233"/>
      <c r="R1307" s="233">
        <v>8</v>
      </c>
    </row>
    <row r="1308" spans="1:18" ht="60">
      <c r="A1308" s="229">
        <v>184</v>
      </c>
      <c r="B1308" s="226" t="s">
        <v>2291</v>
      </c>
      <c r="C1308" s="230" t="s">
        <v>2292</v>
      </c>
      <c r="D1308" s="231">
        <v>839.04</v>
      </c>
      <c r="E1308" s="231">
        <v>105.99</v>
      </c>
      <c r="F1308" s="231">
        <v>78.88</v>
      </c>
      <c r="G1308" s="231">
        <v>654.16999999999996</v>
      </c>
      <c r="H1308" s="232">
        <v>4626.75</v>
      </c>
      <c r="I1308" s="232">
        <v>1218.8399999999999</v>
      </c>
      <c r="J1308" s="232">
        <v>427.23</v>
      </c>
      <c r="K1308" s="232">
        <v>2980.68</v>
      </c>
      <c r="L1308" s="354">
        <v>5.5143378146453088</v>
      </c>
      <c r="M1308" s="354">
        <v>11.499575431644494</v>
      </c>
      <c r="N1308" s="354">
        <v>5.4162018255578097</v>
      </c>
      <c r="O1308" s="354">
        <v>4.5564302857055505</v>
      </c>
      <c r="P1308" s="233"/>
      <c r="Q1308" s="233"/>
      <c r="R1308" s="233">
        <v>8</v>
      </c>
    </row>
    <row r="1309" spans="1:18" ht="60">
      <c r="A1309" s="229">
        <v>185</v>
      </c>
      <c r="B1309" s="226" t="s">
        <v>2293</v>
      </c>
      <c r="C1309" s="230" t="s">
        <v>2294</v>
      </c>
      <c r="D1309" s="231">
        <v>942.95</v>
      </c>
      <c r="E1309" s="231">
        <v>169.04</v>
      </c>
      <c r="F1309" s="231">
        <v>119.74</v>
      </c>
      <c r="G1309" s="231">
        <v>654.16999999999996</v>
      </c>
      <c r="H1309" s="232">
        <v>5574.16</v>
      </c>
      <c r="I1309" s="232">
        <v>1943.98</v>
      </c>
      <c r="J1309" s="232">
        <v>649.5</v>
      </c>
      <c r="K1309" s="232">
        <v>2980.68</v>
      </c>
      <c r="L1309" s="354">
        <v>5.9114056948936842</v>
      </c>
      <c r="M1309" s="354">
        <v>11.500118315191671</v>
      </c>
      <c r="N1309" s="354">
        <v>5.4242525471855689</v>
      </c>
      <c r="O1309" s="354">
        <v>4.5564302857055505</v>
      </c>
      <c r="P1309" s="233"/>
      <c r="Q1309" s="233"/>
      <c r="R1309" s="233">
        <v>8</v>
      </c>
    </row>
    <row r="1310" spans="1:18" ht="60">
      <c r="A1310" s="229">
        <v>186</v>
      </c>
      <c r="B1310" s="226" t="s">
        <v>2295</v>
      </c>
      <c r="C1310" s="230" t="s">
        <v>2296</v>
      </c>
      <c r="D1310" s="231">
        <v>1349.13</v>
      </c>
      <c r="E1310" s="231">
        <v>150.57</v>
      </c>
      <c r="F1310" s="231">
        <v>111.27</v>
      </c>
      <c r="G1310" s="231">
        <v>1087.29</v>
      </c>
      <c r="H1310" s="232">
        <v>7276.99</v>
      </c>
      <c r="I1310" s="232">
        <v>1731.54</v>
      </c>
      <c r="J1310" s="232">
        <v>603.12</v>
      </c>
      <c r="K1310" s="232">
        <v>4942.33</v>
      </c>
      <c r="L1310" s="354">
        <v>5.3938389925359296</v>
      </c>
      <c r="M1310" s="354">
        <v>11.499900378561467</v>
      </c>
      <c r="N1310" s="354">
        <v>5.4203289296306281</v>
      </c>
      <c r="O1310" s="354">
        <v>4.5455490255589588</v>
      </c>
      <c r="P1310" s="233"/>
      <c r="Q1310" s="233"/>
      <c r="R1310" s="233">
        <v>8</v>
      </c>
    </row>
    <row r="1311" spans="1:18" ht="60">
      <c r="A1311" s="229">
        <v>187</v>
      </c>
      <c r="B1311" s="226" t="s">
        <v>2297</v>
      </c>
      <c r="C1311" s="230" t="s">
        <v>2298</v>
      </c>
      <c r="D1311" s="231">
        <v>1410.38</v>
      </c>
      <c r="E1311" s="231">
        <v>187</v>
      </c>
      <c r="F1311" s="231">
        <v>136.09</v>
      </c>
      <c r="G1311" s="231">
        <v>1087.29</v>
      </c>
      <c r="H1311" s="232">
        <v>7831.22</v>
      </c>
      <c r="I1311" s="232">
        <v>2150.48</v>
      </c>
      <c r="J1311" s="232">
        <v>738.41</v>
      </c>
      <c r="K1311" s="232">
        <v>4942.33</v>
      </c>
      <c r="L1311" s="354">
        <v>5.5525603028970911</v>
      </c>
      <c r="M1311" s="354">
        <v>11.499893048128342</v>
      </c>
      <c r="N1311" s="354">
        <v>5.4258946285546328</v>
      </c>
      <c r="O1311" s="354">
        <v>4.5455490255589588</v>
      </c>
      <c r="P1311" s="233"/>
      <c r="Q1311" s="233"/>
      <c r="R1311" s="233">
        <v>8</v>
      </c>
    </row>
    <row r="1312" spans="1:18" ht="60">
      <c r="A1312" s="229">
        <v>188</v>
      </c>
      <c r="B1312" s="226" t="s">
        <v>2299</v>
      </c>
      <c r="C1312" s="230" t="s">
        <v>2300</v>
      </c>
      <c r="D1312" s="231">
        <v>1585.84</v>
      </c>
      <c r="E1312" s="231">
        <v>286.89999999999998</v>
      </c>
      <c r="F1312" s="231">
        <v>211.65</v>
      </c>
      <c r="G1312" s="231">
        <v>1087.29</v>
      </c>
      <c r="H1312" s="232">
        <v>9390.99</v>
      </c>
      <c r="I1312" s="232">
        <v>3299.3</v>
      </c>
      <c r="J1312" s="232">
        <v>1149.3599999999999</v>
      </c>
      <c r="K1312" s="232">
        <v>4942.33</v>
      </c>
      <c r="L1312" s="354">
        <v>5.9217764717752104</v>
      </c>
      <c r="M1312" s="354">
        <v>11.49982572324852</v>
      </c>
      <c r="N1312" s="354">
        <v>5.4304748405386247</v>
      </c>
      <c r="O1312" s="354">
        <v>4.5455490255589588</v>
      </c>
      <c r="P1312" s="233"/>
      <c r="Q1312" s="233"/>
      <c r="R1312" s="233">
        <v>8</v>
      </c>
    </row>
    <row r="1313" spans="1:18" ht="60">
      <c r="A1313" s="229">
        <v>189</v>
      </c>
      <c r="B1313" s="226" t="s">
        <v>2301</v>
      </c>
      <c r="C1313" s="230" t="s">
        <v>2302</v>
      </c>
      <c r="D1313" s="231">
        <v>828.93</v>
      </c>
      <c r="E1313" s="231">
        <v>99.69</v>
      </c>
      <c r="F1313" s="231">
        <v>75.069999999999993</v>
      </c>
      <c r="G1313" s="231">
        <v>654.16999999999996</v>
      </c>
      <c r="H1313" s="232">
        <v>4533.38</v>
      </c>
      <c r="I1313" s="232">
        <v>1146.45</v>
      </c>
      <c r="J1313" s="232">
        <v>406.25</v>
      </c>
      <c r="K1313" s="232">
        <v>2980.68</v>
      </c>
      <c r="L1313" s="354">
        <v>5.4689539526859932</v>
      </c>
      <c r="M1313" s="354">
        <v>11.500150466445984</v>
      </c>
      <c r="N1313" s="354">
        <v>5.4116158252297861</v>
      </c>
      <c r="O1313" s="354">
        <v>4.5564302857055505</v>
      </c>
      <c r="P1313" s="233"/>
      <c r="Q1313" s="233"/>
      <c r="R1313" s="233">
        <v>8</v>
      </c>
    </row>
    <row r="1314" spans="1:18" ht="60">
      <c r="A1314" s="229">
        <v>190</v>
      </c>
      <c r="B1314" s="226" t="s">
        <v>2303</v>
      </c>
      <c r="C1314" s="230" t="s">
        <v>2304</v>
      </c>
      <c r="D1314" s="231">
        <v>870.23</v>
      </c>
      <c r="E1314" s="231">
        <v>124.67</v>
      </c>
      <c r="F1314" s="231">
        <v>91.39</v>
      </c>
      <c r="G1314" s="231">
        <v>654.16999999999996</v>
      </c>
      <c r="H1314" s="232">
        <v>4909.6099999999997</v>
      </c>
      <c r="I1314" s="232">
        <v>1433.65</v>
      </c>
      <c r="J1314" s="232">
        <v>495.28</v>
      </c>
      <c r="K1314" s="232">
        <v>2980.68</v>
      </c>
      <c r="L1314" s="354">
        <v>5.6417383910000796</v>
      </c>
      <c r="M1314" s="354">
        <v>11.49955883532526</v>
      </c>
      <c r="N1314" s="354">
        <v>5.4194113141481557</v>
      </c>
      <c r="O1314" s="354">
        <v>4.5564302857055505</v>
      </c>
      <c r="P1314" s="233"/>
      <c r="Q1314" s="233"/>
      <c r="R1314" s="233">
        <v>8</v>
      </c>
    </row>
    <row r="1315" spans="1:18" ht="60">
      <c r="A1315" s="229">
        <v>191</v>
      </c>
      <c r="B1315" s="226" t="s">
        <v>2305</v>
      </c>
      <c r="C1315" s="230" t="s">
        <v>2306</v>
      </c>
      <c r="D1315" s="231">
        <v>989.99</v>
      </c>
      <c r="E1315" s="231">
        <v>196.39</v>
      </c>
      <c r="F1315" s="231">
        <v>139.43</v>
      </c>
      <c r="G1315" s="231">
        <v>654.16999999999996</v>
      </c>
      <c r="H1315" s="232">
        <v>5995.71</v>
      </c>
      <c r="I1315" s="232">
        <v>2258.48</v>
      </c>
      <c r="J1315" s="232">
        <v>756.55</v>
      </c>
      <c r="K1315" s="232">
        <v>2980.68</v>
      </c>
      <c r="L1315" s="354">
        <v>6.0563339023626499</v>
      </c>
      <c r="M1315" s="354">
        <v>11.499974540455218</v>
      </c>
      <c r="N1315" s="354">
        <v>5.4260202252026097</v>
      </c>
      <c r="O1315" s="354">
        <v>4.5564302857055505</v>
      </c>
      <c r="P1315" s="233"/>
      <c r="Q1315" s="233"/>
      <c r="R1315" s="233">
        <v>8</v>
      </c>
    </row>
    <row r="1316" spans="1:18" ht="60">
      <c r="A1316" s="229">
        <v>192</v>
      </c>
      <c r="B1316" s="226" t="s">
        <v>2307</v>
      </c>
      <c r="C1316" s="230" t="s">
        <v>2308</v>
      </c>
      <c r="D1316" s="231">
        <v>1390.67</v>
      </c>
      <c r="E1316" s="231">
        <v>174.1</v>
      </c>
      <c r="F1316" s="231">
        <v>129.28</v>
      </c>
      <c r="G1316" s="231">
        <v>1087.29</v>
      </c>
      <c r="H1316" s="232">
        <v>7645.55</v>
      </c>
      <c r="I1316" s="232">
        <v>2002.13</v>
      </c>
      <c r="J1316" s="232">
        <v>701.09</v>
      </c>
      <c r="K1316" s="232">
        <v>4942.33</v>
      </c>
      <c r="L1316" s="354">
        <v>5.4977456909259566</v>
      </c>
      <c r="M1316" s="354">
        <v>11.499885123492247</v>
      </c>
      <c r="N1316" s="354">
        <v>5.4230352722772279</v>
      </c>
      <c r="O1316" s="354">
        <v>4.5455490255589588</v>
      </c>
      <c r="P1316" s="233"/>
      <c r="Q1316" s="233"/>
      <c r="R1316" s="233">
        <v>8</v>
      </c>
    </row>
    <row r="1317" spans="1:18" ht="60">
      <c r="A1317" s="229">
        <v>193</v>
      </c>
      <c r="B1317" s="226" t="s">
        <v>2309</v>
      </c>
      <c r="C1317" s="230" t="s">
        <v>2310</v>
      </c>
      <c r="D1317" s="231">
        <v>1462.58</v>
      </c>
      <c r="E1317" s="231">
        <v>216.51</v>
      </c>
      <c r="F1317" s="231">
        <v>158.78</v>
      </c>
      <c r="G1317" s="231">
        <v>1087.29</v>
      </c>
      <c r="H1317" s="232">
        <v>8294.0300000000007</v>
      </c>
      <c r="I1317" s="232">
        <v>2489.91</v>
      </c>
      <c r="J1317" s="232">
        <v>861.79</v>
      </c>
      <c r="K1317" s="232">
        <v>4942.33</v>
      </c>
      <c r="L1317" s="354">
        <v>5.6708214251528126</v>
      </c>
      <c r="M1317" s="354">
        <v>11.500207842593875</v>
      </c>
      <c r="N1317" s="354">
        <v>5.4275727421589615</v>
      </c>
      <c r="O1317" s="354">
        <v>4.5455490255589588</v>
      </c>
      <c r="P1317" s="233"/>
      <c r="Q1317" s="233"/>
      <c r="R1317" s="233">
        <v>8</v>
      </c>
    </row>
    <row r="1318" spans="1:18" ht="60">
      <c r="A1318" s="229">
        <v>194</v>
      </c>
      <c r="B1318" s="226" t="s">
        <v>2311</v>
      </c>
      <c r="C1318" s="230" t="s">
        <v>2312</v>
      </c>
      <c r="D1318" s="231">
        <v>1643.4</v>
      </c>
      <c r="E1318" s="231">
        <v>308.26</v>
      </c>
      <c r="F1318" s="231">
        <v>247.85</v>
      </c>
      <c r="G1318" s="231">
        <v>1087.29</v>
      </c>
      <c r="H1318" s="232">
        <v>9833.5300000000007</v>
      </c>
      <c r="I1318" s="232">
        <v>3544.97</v>
      </c>
      <c r="J1318" s="232">
        <v>1346.23</v>
      </c>
      <c r="K1318" s="232">
        <v>4942.33</v>
      </c>
      <c r="L1318" s="354">
        <v>5.9836497505172206</v>
      </c>
      <c r="M1318" s="354">
        <v>11.499935119704146</v>
      </c>
      <c r="N1318" s="354">
        <v>5.4316320355053458</v>
      </c>
      <c r="O1318" s="354">
        <v>4.5455490255589588</v>
      </c>
      <c r="P1318" s="233"/>
      <c r="Q1318" s="233"/>
      <c r="R1318" s="233">
        <v>8</v>
      </c>
    </row>
    <row r="1319" spans="1:18" ht="18.75" customHeight="1">
      <c r="A1319" s="379" t="s">
        <v>2313</v>
      </c>
      <c r="B1319" s="380"/>
      <c r="C1319" s="380"/>
      <c r="D1319" s="380"/>
      <c r="E1319" s="380"/>
      <c r="F1319" s="380"/>
      <c r="G1319" s="380"/>
      <c r="H1319" s="380"/>
      <c r="I1319" s="380"/>
      <c r="J1319" s="380"/>
      <c r="K1319" s="380"/>
      <c r="L1319" s="380"/>
      <c r="M1319" s="380"/>
      <c r="N1319" s="380"/>
      <c r="O1319" s="380"/>
      <c r="P1319" s="380"/>
      <c r="Q1319" s="380"/>
      <c r="R1319" s="380"/>
    </row>
    <row r="1320" spans="1:18" ht="60">
      <c r="A1320" s="229">
        <v>195</v>
      </c>
      <c r="B1320" s="226" t="s">
        <v>2314</v>
      </c>
      <c r="C1320" s="230" t="s">
        <v>2315</v>
      </c>
      <c r="D1320" s="231">
        <v>377.97</v>
      </c>
      <c r="E1320" s="231">
        <v>245.07</v>
      </c>
      <c r="F1320" s="231">
        <v>1.05</v>
      </c>
      <c r="G1320" s="231">
        <v>131.85</v>
      </c>
      <c r="H1320" s="232">
        <v>3422.86</v>
      </c>
      <c r="I1320" s="232">
        <v>2818.42</v>
      </c>
      <c r="J1320" s="232">
        <v>5.53</v>
      </c>
      <c r="K1320" s="232">
        <v>598.91</v>
      </c>
      <c r="L1320" s="354">
        <v>9.0559039077175427</v>
      </c>
      <c r="M1320" s="354">
        <v>11.500469253682622</v>
      </c>
      <c r="N1320" s="354">
        <v>5.2666666666666666</v>
      </c>
      <c r="O1320" s="354">
        <v>4.5423587409935529</v>
      </c>
      <c r="P1320" s="233"/>
      <c r="Q1320" s="233"/>
      <c r="R1320" s="233">
        <v>9</v>
      </c>
    </row>
    <row r="1321" spans="1:18" ht="60">
      <c r="A1321" s="229">
        <v>196</v>
      </c>
      <c r="B1321" s="226" t="s">
        <v>2316</v>
      </c>
      <c r="C1321" s="230" t="s">
        <v>2317</v>
      </c>
      <c r="D1321" s="231">
        <v>432.28</v>
      </c>
      <c r="E1321" s="231">
        <v>299.38</v>
      </c>
      <c r="F1321" s="231">
        <v>1.05</v>
      </c>
      <c r="G1321" s="231">
        <v>131.85</v>
      </c>
      <c r="H1321" s="232">
        <v>4047.48</v>
      </c>
      <c r="I1321" s="232">
        <v>3443.04</v>
      </c>
      <c r="J1321" s="232">
        <v>5.53</v>
      </c>
      <c r="K1321" s="232">
        <v>598.91</v>
      </c>
      <c r="L1321" s="354">
        <v>9.3630979920421957</v>
      </c>
      <c r="M1321" s="354">
        <v>11.500567840203086</v>
      </c>
      <c r="N1321" s="354">
        <v>5.2666666666666666</v>
      </c>
      <c r="O1321" s="354">
        <v>4.5423587409935529</v>
      </c>
      <c r="P1321" s="233"/>
      <c r="Q1321" s="233"/>
      <c r="R1321" s="233">
        <v>9</v>
      </c>
    </row>
    <row r="1322" spans="1:18" ht="60">
      <c r="A1322" s="234">
        <v>197</v>
      </c>
      <c r="B1322" s="235" t="s">
        <v>2318</v>
      </c>
      <c r="C1322" s="236" t="s">
        <v>2319</v>
      </c>
      <c r="D1322" s="237">
        <v>623.04</v>
      </c>
      <c r="E1322" s="237">
        <v>490.14</v>
      </c>
      <c r="F1322" s="237">
        <v>1.05</v>
      </c>
      <c r="G1322" s="237">
        <v>131.85</v>
      </c>
      <c r="H1322" s="238">
        <v>6241.28</v>
      </c>
      <c r="I1322" s="238">
        <v>5636.84</v>
      </c>
      <c r="J1322" s="238">
        <v>5.53</v>
      </c>
      <c r="K1322" s="238">
        <v>598.91</v>
      </c>
      <c r="L1322" s="355">
        <v>10.017462763225476</v>
      </c>
      <c r="M1322" s="355">
        <v>11.500469253682622</v>
      </c>
      <c r="N1322" s="355">
        <v>5.2666666666666666</v>
      </c>
      <c r="O1322" s="355">
        <v>4.5423587409935529</v>
      </c>
      <c r="P1322" s="239"/>
      <c r="Q1322" s="239"/>
      <c r="R1322" s="239">
        <v>9</v>
      </c>
    </row>
    <row r="1323" spans="1:18" ht="12.75">
      <c r="A1323" s="360" t="s">
        <v>2320</v>
      </c>
      <c r="B1323" s="361"/>
      <c r="C1323" s="361"/>
      <c r="D1323" s="361"/>
      <c r="E1323" s="361"/>
      <c r="F1323" s="361"/>
      <c r="G1323" s="361"/>
      <c r="H1323" s="361"/>
      <c r="I1323" s="361"/>
      <c r="J1323" s="361"/>
      <c r="K1323" s="361"/>
      <c r="L1323" s="361"/>
      <c r="M1323" s="361"/>
      <c r="N1323" s="361"/>
      <c r="O1323" s="361"/>
      <c r="P1323" s="361"/>
      <c r="Q1323" s="361"/>
      <c r="R1323" s="361"/>
    </row>
    <row r="1324" spans="1:18" ht="12.75">
      <c r="A1324" s="379" t="s">
        <v>2321</v>
      </c>
      <c r="B1324" s="380"/>
      <c r="C1324" s="380"/>
      <c r="D1324" s="380"/>
      <c r="E1324" s="380"/>
      <c r="F1324" s="380"/>
      <c r="G1324" s="380"/>
      <c r="H1324" s="380"/>
      <c r="I1324" s="380"/>
      <c r="J1324" s="380"/>
      <c r="K1324" s="380"/>
      <c r="L1324" s="380"/>
      <c r="M1324" s="380"/>
      <c r="N1324" s="380"/>
      <c r="O1324" s="380"/>
      <c r="P1324" s="380"/>
      <c r="Q1324" s="380"/>
      <c r="R1324" s="380"/>
    </row>
    <row r="1325" spans="1:18" ht="48">
      <c r="A1325" s="229">
        <v>198</v>
      </c>
      <c r="B1325" s="226" t="s">
        <v>2322</v>
      </c>
      <c r="C1325" s="230" t="s">
        <v>2323</v>
      </c>
      <c r="D1325" s="231">
        <v>612.4</v>
      </c>
      <c r="E1325" s="231">
        <v>89.14</v>
      </c>
      <c r="F1325" s="231">
        <v>1.25</v>
      </c>
      <c r="G1325" s="231">
        <v>522.01</v>
      </c>
      <c r="H1325" s="232">
        <v>2646.34</v>
      </c>
      <c r="I1325" s="232">
        <v>1025.1400000000001</v>
      </c>
      <c r="J1325" s="232">
        <v>6.32</v>
      </c>
      <c r="K1325" s="232">
        <v>1614.88</v>
      </c>
      <c r="L1325" s="354">
        <v>4.3212606139777927</v>
      </c>
      <c r="M1325" s="354">
        <v>11.500336549248374</v>
      </c>
      <c r="N1325" s="354">
        <v>5.056</v>
      </c>
      <c r="O1325" s="354">
        <v>3.0935805827474572</v>
      </c>
      <c r="P1325" s="233"/>
      <c r="Q1325" s="233"/>
      <c r="R1325" s="233">
        <v>1</v>
      </c>
    </row>
    <row r="1326" spans="1:18" ht="48">
      <c r="A1326" s="229">
        <v>199</v>
      </c>
      <c r="B1326" s="226" t="s">
        <v>2324</v>
      </c>
      <c r="C1326" s="230" t="s">
        <v>2325</v>
      </c>
      <c r="D1326" s="231">
        <v>812.52</v>
      </c>
      <c r="E1326" s="231">
        <v>117.88</v>
      </c>
      <c r="F1326" s="231">
        <v>1.25</v>
      </c>
      <c r="G1326" s="231">
        <v>693.39</v>
      </c>
      <c r="H1326" s="232">
        <v>3532.44</v>
      </c>
      <c r="I1326" s="232">
        <v>1355.63</v>
      </c>
      <c r="J1326" s="232">
        <v>6.32</v>
      </c>
      <c r="K1326" s="232">
        <v>2170.4899999999998</v>
      </c>
      <c r="L1326" s="354">
        <v>4.3475114458721018</v>
      </c>
      <c r="M1326" s="354">
        <v>11.500084832032577</v>
      </c>
      <c r="N1326" s="354">
        <v>5.056</v>
      </c>
      <c r="O1326" s="354">
        <v>3.1302585846349094</v>
      </c>
      <c r="P1326" s="233"/>
      <c r="Q1326" s="233"/>
      <c r="R1326" s="233">
        <v>1</v>
      </c>
    </row>
    <row r="1327" spans="1:18" ht="12.75">
      <c r="A1327" s="379" t="s">
        <v>2326</v>
      </c>
      <c r="B1327" s="380"/>
      <c r="C1327" s="380"/>
      <c r="D1327" s="380"/>
      <c r="E1327" s="380"/>
      <c r="F1327" s="380"/>
      <c r="G1327" s="380"/>
      <c r="H1327" s="380"/>
      <c r="I1327" s="380"/>
      <c r="J1327" s="380"/>
      <c r="K1327" s="380"/>
      <c r="L1327" s="380"/>
      <c r="M1327" s="380"/>
      <c r="N1327" s="380"/>
      <c r="O1327" s="380"/>
      <c r="P1327" s="380"/>
      <c r="Q1327" s="380"/>
      <c r="R1327" s="380"/>
    </row>
    <row r="1328" spans="1:18" ht="72">
      <c r="A1328" s="229">
        <v>200</v>
      </c>
      <c r="B1328" s="226" t="s">
        <v>2327</v>
      </c>
      <c r="C1328" s="230" t="s">
        <v>2328</v>
      </c>
      <c r="D1328" s="231">
        <v>534.02</v>
      </c>
      <c r="E1328" s="231">
        <v>144</v>
      </c>
      <c r="F1328" s="231">
        <v>1.05</v>
      </c>
      <c r="G1328" s="231">
        <v>388.97</v>
      </c>
      <c r="H1328" s="232">
        <v>3570.12</v>
      </c>
      <c r="I1328" s="232">
        <v>1656.08</v>
      </c>
      <c r="J1328" s="232">
        <v>5.53</v>
      </c>
      <c r="K1328" s="232">
        <v>1908.51</v>
      </c>
      <c r="L1328" s="354">
        <v>6.6853675892288678</v>
      </c>
      <c r="M1328" s="354">
        <v>11.500555555555556</v>
      </c>
      <c r="N1328" s="354">
        <v>5.2666666666666666</v>
      </c>
      <c r="O1328" s="354">
        <v>4.9065737717561761</v>
      </c>
      <c r="P1328" s="233"/>
      <c r="Q1328" s="233"/>
      <c r="R1328" s="233">
        <v>2</v>
      </c>
    </row>
    <row r="1329" spans="1:18" ht="72">
      <c r="A1329" s="229">
        <v>201</v>
      </c>
      <c r="B1329" s="226" t="s">
        <v>2329</v>
      </c>
      <c r="C1329" s="230" t="s">
        <v>2330</v>
      </c>
      <c r="D1329" s="231">
        <v>701.32</v>
      </c>
      <c r="E1329" s="231">
        <v>195.62</v>
      </c>
      <c r="F1329" s="231">
        <v>1.05</v>
      </c>
      <c r="G1329" s="231">
        <v>504.65</v>
      </c>
      <c r="H1329" s="232">
        <v>4598.92</v>
      </c>
      <c r="I1329" s="232">
        <v>2249.77</v>
      </c>
      <c r="J1329" s="232">
        <v>5.53</v>
      </c>
      <c r="K1329" s="232">
        <v>2343.62</v>
      </c>
      <c r="L1329" s="354">
        <v>6.5575201049449605</v>
      </c>
      <c r="M1329" s="354">
        <v>11.500715673244045</v>
      </c>
      <c r="N1329" s="354">
        <v>5.2666666666666666</v>
      </c>
      <c r="O1329" s="354">
        <v>4.6440503319132072</v>
      </c>
      <c r="P1329" s="233"/>
      <c r="Q1329" s="233"/>
      <c r="R1329" s="233">
        <v>2</v>
      </c>
    </row>
    <row r="1330" spans="1:18" ht="12.75">
      <c r="A1330" s="379" t="s">
        <v>2331</v>
      </c>
      <c r="B1330" s="380"/>
      <c r="C1330" s="380"/>
      <c r="D1330" s="380"/>
      <c r="E1330" s="380"/>
      <c r="F1330" s="380"/>
      <c r="G1330" s="380"/>
      <c r="H1330" s="380"/>
      <c r="I1330" s="380"/>
      <c r="J1330" s="380"/>
      <c r="K1330" s="380"/>
      <c r="L1330" s="380"/>
      <c r="M1330" s="380"/>
      <c r="N1330" s="380"/>
      <c r="O1330" s="380"/>
      <c r="P1330" s="380"/>
      <c r="Q1330" s="380"/>
      <c r="R1330" s="380"/>
    </row>
    <row r="1331" spans="1:18" ht="48">
      <c r="A1331" s="229">
        <v>202</v>
      </c>
      <c r="B1331" s="226" t="s">
        <v>2332</v>
      </c>
      <c r="C1331" s="230" t="s">
        <v>2333</v>
      </c>
      <c r="D1331" s="231">
        <v>781.68</v>
      </c>
      <c r="E1331" s="231">
        <v>370.28</v>
      </c>
      <c r="F1331" s="231">
        <v>1.25</v>
      </c>
      <c r="G1331" s="231">
        <v>410.15</v>
      </c>
      <c r="H1331" s="232">
        <v>6249.84</v>
      </c>
      <c r="I1331" s="232">
        <v>4258.24</v>
      </c>
      <c r="J1331" s="232">
        <v>6.32</v>
      </c>
      <c r="K1331" s="232">
        <v>1985.28</v>
      </c>
      <c r="L1331" s="354">
        <v>7.9953945348480202</v>
      </c>
      <c r="M1331" s="354">
        <v>11.500054013179216</v>
      </c>
      <c r="N1331" s="354">
        <v>5.056</v>
      </c>
      <c r="O1331" s="354">
        <v>4.8403754723881507</v>
      </c>
      <c r="P1331" s="233"/>
      <c r="Q1331" s="233"/>
      <c r="R1331" s="233">
        <v>3</v>
      </c>
    </row>
    <row r="1332" spans="1:18" ht="48">
      <c r="A1332" s="229">
        <v>203</v>
      </c>
      <c r="B1332" s="226" t="s">
        <v>2334</v>
      </c>
      <c r="C1332" s="230" t="s">
        <v>2335</v>
      </c>
      <c r="D1332" s="231">
        <v>853.72</v>
      </c>
      <c r="E1332" s="231">
        <v>442.52</v>
      </c>
      <c r="F1332" s="231">
        <v>1.05</v>
      </c>
      <c r="G1332" s="231">
        <v>410.15</v>
      </c>
      <c r="H1332" s="232">
        <v>7079.81</v>
      </c>
      <c r="I1332" s="232">
        <v>5089</v>
      </c>
      <c r="J1332" s="232">
        <v>5.53</v>
      </c>
      <c r="K1332" s="232">
        <v>1985.28</v>
      </c>
      <c r="L1332" s="354">
        <v>8.2928946258726519</v>
      </c>
      <c r="M1332" s="354">
        <v>11.500045195697369</v>
      </c>
      <c r="N1332" s="354">
        <v>5.2666666666666666</v>
      </c>
      <c r="O1332" s="354">
        <v>4.8403754723881507</v>
      </c>
      <c r="P1332" s="233"/>
      <c r="Q1332" s="233"/>
      <c r="R1332" s="233">
        <v>3</v>
      </c>
    </row>
    <row r="1333" spans="1:18" ht="48">
      <c r="A1333" s="229">
        <v>204</v>
      </c>
      <c r="B1333" s="226" t="s">
        <v>2336</v>
      </c>
      <c r="C1333" s="230" t="s">
        <v>2337</v>
      </c>
      <c r="D1333" s="231">
        <v>838.24</v>
      </c>
      <c r="E1333" s="231">
        <v>427.04</v>
      </c>
      <c r="F1333" s="231">
        <v>1.05</v>
      </c>
      <c r="G1333" s="231">
        <v>410.15</v>
      </c>
      <c r="H1333" s="232">
        <v>6901.79</v>
      </c>
      <c r="I1333" s="232">
        <v>4910.9799999999996</v>
      </c>
      <c r="J1333" s="232">
        <v>5.53</v>
      </c>
      <c r="K1333" s="232">
        <v>1985.28</v>
      </c>
      <c r="L1333" s="354">
        <v>8.2336681618629513</v>
      </c>
      <c r="M1333" s="354">
        <v>11.50004683402023</v>
      </c>
      <c r="N1333" s="354">
        <v>5.2666666666666666</v>
      </c>
      <c r="O1333" s="354">
        <v>4.8403754723881507</v>
      </c>
      <c r="P1333" s="233"/>
      <c r="Q1333" s="233"/>
      <c r="R1333" s="233">
        <v>3</v>
      </c>
    </row>
    <row r="1334" spans="1:18" ht="48">
      <c r="A1334" s="229">
        <v>205</v>
      </c>
      <c r="B1334" s="226" t="s">
        <v>2338</v>
      </c>
      <c r="C1334" s="230" t="s">
        <v>2339</v>
      </c>
      <c r="D1334" s="231">
        <v>1023.11</v>
      </c>
      <c r="E1334" s="231">
        <v>502.38</v>
      </c>
      <c r="F1334" s="231">
        <v>1.25</v>
      </c>
      <c r="G1334" s="231">
        <v>519.48</v>
      </c>
      <c r="H1334" s="232">
        <v>8181.02</v>
      </c>
      <c r="I1334" s="232">
        <v>5777.34</v>
      </c>
      <c r="J1334" s="232">
        <v>6.32</v>
      </c>
      <c r="K1334" s="232">
        <v>2397.36</v>
      </c>
      <c r="L1334" s="354">
        <v>7.9962271896472528</v>
      </c>
      <c r="M1334" s="354">
        <v>11.499940284246986</v>
      </c>
      <c r="N1334" s="354">
        <v>5.056</v>
      </c>
      <c r="O1334" s="354">
        <v>4.614922614922615</v>
      </c>
      <c r="P1334" s="233"/>
      <c r="Q1334" s="233"/>
      <c r="R1334" s="233">
        <v>3</v>
      </c>
    </row>
    <row r="1335" spans="1:18" ht="48">
      <c r="A1335" s="229">
        <v>206</v>
      </c>
      <c r="B1335" s="226" t="s">
        <v>2340</v>
      </c>
      <c r="C1335" s="230" t="s">
        <v>2341</v>
      </c>
      <c r="D1335" s="231">
        <v>1145.3</v>
      </c>
      <c r="E1335" s="231">
        <v>624.77</v>
      </c>
      <c r="F1335" s="231">
        <v>1.05</v>
      </c>
      <c r="G1335" s="231">
        <v>519.48</v>
      </c>
      <c r="H1335" s="232">
        <v>9587.7800000000007</v>
      </c>
      <c r="I1335" s="232">
        <v>7184.89</v>
      </c>
      <c r="J1335" s="232">
        <v>5.53</v>
      </c>
      <c r="K1335" s="232">
        <v>2397.36</v>
      </c>
      <c r="L1335" s="354">
        <v>8.3714136034226847</v>
      </c>
      <c r="M1335" s="354">
        <v>11.500056020615588</v>
      </c>
      <c r="N1335" s="354">
        <v>5.2666666666666666</v>
      </c>
      <c r="O1335" s="354">
        <v>4.614922614922615</v>
      </c>
      <c r="P1335" s="233"/>
      <c r="Q1335" s="233"/>
      <c r="R1335" s="233">
        <v>3</v>
      </c>
    </row>
    <row r="1336" spans="1:18" ht="48">
      <c r="A1336" s="229">
        <v>207</v>
      </c>
      <c r="B1336" s="226" t="s">
        <v>2342</v>
      </c>
      <c r="C1336" s="230" t="s">
        <v>2343</v>
      </c>
      <c r="D1336" s="231">
        <v>1120.53</v>
      </c>
      <c r="E1336" s="231">
        <v>600</v>
      </c>
      <c r="F1336" s="231">
        <v>1.05</v>
      </c>
      <c r="G1336" s="231">
        <v>519.48</v>
      </c>
      <c r="H1336" s="232">
        <v>9302.9500000000007</v>
      </c>
      <c r="I1336" s="232">
        <v>6900.06</v>
      </c>
      <c r="J1336" s="232">
        <v>5.53</v>
      </c>
      <c r="K1336" s="232">
        <v>2397.36</v>
      </c>
      <c r="L1336" s="354">
        <v>8.3022766012511937</v>
      </c>
      <c r="M1336" s="354">
        <v>11.500100000000002</v>
      </c>
      <c r="N1336" s="354">
        <v>5.2666666666666666</v>
      </c>
      <c r="O1336" s="354">
        <v>4.614922614922615</v>
      </c>
      <c r="P1336" s="233"/>
      <c r="Q1336" s="233"/>
      <c r="R1336" s="233">
        <v>3</v>
      </c>
    </row>
    <row r="1337" spans="1:18" ht="27" customHeight="1">
      <c r="A1337" s="379" t="s">
        <v>2344</v>
      </c>
      <c r="B1337" s="380"/>
      <c r="C1337" s="380"/>
      <c r="D1337" s="380"/>
      <c r="E1337" s="380"/>
      <c r="F1337" s="380"/>
      <c r="G1337" s="380"/>
      <c r="H1337" s="380"/>
      <c r="I1337" s="380"/>
      <c r="J1337" s="380"/>
      <c r="K1337" s="380"/>
      <c r="L1337" s="380"/>
      <c r="M1337" s="380"/>
      <c r="N1337" s="380"/>
      <c r="O1337" s="380"/>
      <c r="P1337" s="380"/>
      <c r="Q1337" s="380"/>
      <c r="R1337" s="380"/>
    </row>
    <row r="1338" spans="1:18" ht="132">
      <c r="A1338" s="229">
        <v>208</v>
      </c>
      <c r="B1338" s="226" t="s">
        <v>2345</v>
      </c>
      <c r="C1338" s="230" t="s">
        <v>2346</v>
      </c>
      <c r="D1338" s="231">
        <v>701.99</v>
      </c>
      <c r="E1338" s="231">
        <v>174.1</v>
      </c>
      <c r="F1338" s="231">
        <v>1.25</v>
      </c>
      <c r="G1338" s="231">
        <v>526.64</v>
      </c>
      <c r="H1338" s="232">
        <v>3663.01</v>
      </c>
      <c r="I1338" s="232">
        <v>2002.13</v>
      </c>
      <c r="J1338" s="232">
        <v>6.32</v>
      </c>
      <c r="K1338" s="232">
        <v>1654.56</v>
      </c>
      <c r="L1338" s="354">
        <v>5.2180372939785471</v>
      </c>
      <c r="M1338" s="354">
        <v>11.499885123492247</v>
      </c>
      <c r="N1338" s="354">
        <v>5.056</v>
      </c>
      <c r="O1338" s="354">
        <v>3.1417286951238039</v>
      </c>
      <c r="P1338" s="233"/>
      <c r="Q1338" s="233"/>
      <c r="R1338" s="233">
        <v>4</v>
      </c>
    </row>
    <row r="1339" spans="1:18" ht="132">
      <c r="A1339" s="229">
        <v>209</v>
      </c>
      <c r="B1339" s="226" t="s">
        <v>2347</v>
      </c>
      <c r="C1339" s="230" t="s">
        <v>2348</v>
      </c>
      <c r="D1339" s="231">
        <v>832.44</v>
      </c>
      <c r="E1339" s="231">
        <v>304.75</v>
      </c>
      <c r="F1339" s="231">
        <v>1.05</v>
      </c>
      <c r="G1339" s="231">
        <v>526.64</v>
      </c>
      <c r="H1339" s="232">
        <v>5164.71</v>
      </c>
      <c r="I1339" s="232">
        <v>3504.62</v>
      </c>
      <c r="J1339" s="232">
        <v>5.53</v>
      </c>
      <c r="K1339" s="232">
        <v>1654.56</v>
      </c>
      <c r="L1339" s="354">
        <v>6.2043030128297527</v>
      </c>
      <c r="M1339" s="354">
        <v>11.499983593109105</v>
      </c>
      <c r="N1339" s="354">
        <v>5.2666666666666666</v>
      </c>
      <c r="O1339" s="354">
        <v>3.1417286951238039</v>
      </c>
      <c r="P1339" s="233"/>
      <c r="Q1339" s="233"/>
      <c r="R1339" s="233">
        <v>4</v>
      </c>
    </row>
    <row r="1340" spans="1:18" ht="132">
      <c r="A1340" s="229">
        <v>210</v>
      </c>
      <c r="B1340" s="226" t="s">
        <v>2349</v>
      </c>
      <c r="C1340" s="230" t="s">
        <v>2350</v>
      </c>
      <c r="D1340" s="231">
        <v>907.67</v>
      </c>
      <c r="E1340" s="231">
        <v>379.98</v>
      </c>
      <c r="F1340" s="231">
        <v>1.05</v>
      </c>
      <c r="G1340" s="231">
        <v>526.64</v>
      </c>
      <c r="H1340" s="232">
        <v>6029.89</v>
      </c>
      <c r="I1340" s="232">
        <v>4369.8</v>
      </c>
      <c r="J1340" s="232">
        <v>5.53</v>
      </c>
      <c r="K1340" s="232">
        <v>1654.56</v>
      </c>
      <c r="L1340" s="354">
        <v>6.6432624191611493</v>
      </c>
      <c r="M1340" s="354">
        <v>11.500078951523765</v>
      </c>
      <c r="N1340" s="354">
        <v>5.2666666666666666</v>
      </c>
      <c r="O1340" s="354">
        <v>3.1417286951238039</v>
      </c>
      <c r="P1340" s="233"/>
      <c r="Q1340" s="233"/>
      <c r="R1340" s="233">
        <v>4</v>
      </c>
    </row>
    <row r="1341" spans="1:18" ht="132">
      <c r="A1341" s="229">
        <v>211</v>
      </c>
      <c r="B1341" s="226" t="s">
        <v>2351</v>
      </c>
      <c r="C1341" s="230" t="s">
        <v>2352</v>
      </c>
      <c r="D1341" s="231">
        <v>857.21</v>
      </c>
      <c r="E1341" s="231">
        <v>214.14</v>
      </c>
      <c r="F1341" s="231">
        <v>1.25</v>
      </c>
      <c r="G1341" s="231">
        <v>641.82000000000005</v>
      </c>
      <c r="H1341" s="232">
        <v>4532.6499999999996</v>
      </c>
      <c r="I1341" s="232">
        <v>2462.61</v>
      </c>
      <c r="J1341" s="232">
        <v>6.32</v>
      </c>
      <c r="K1341" s="232">
        <v>2063.7199999999998</v>
      </c>
      <c r="L1341" s="354">
        <v>5.2876774652652205</v>
      </c>
      <c r="M1341" s="354">
        <v>11.500000000000002</v>
      </c>
      <c r="N1341" s="354">
        <v>5.056</v>
      </c>
      <c r="O1341" s="354">
        <v>3.215418653204948</v>
      </c>
      <c r="P1341" s="233"/>
      <c r="Q1341" s="233"/>
      <c r="R1341" s="233">
        <v>4</v>
      </c>
    </row>
    <row r="1342" spans="1:18" ht="132">
      <c r="A1342" s="229">
        <v>212</v>
      </c>
      <c r="B1342" s="226" t="s">
        <v>2353</v>
      </c>
      <c r="C1342" s="230" t="s">
        <v>2354</v>
      </c>
      <c r="D1342" s="231">
        <v>1007.58</v>
      </c>
      <c r="E1342" s="231">
        <v>364.71</v>
      </c>
      <c r="F1342" s="231">
        <v>1.05</v>
      </c>
      <c r="G1342" s="231">
        <v>641.82000000000005</v>
      </c>
      <c r="H1342" s="232">
        <v>6263.4</v>
      </c>
      <c r="I1342" s="232">
        <v>4194.1499999999996</v>
      </c>
      <c r="J1342" s="232">
        <v>5.53</v>
      </c>
      <c r="K1342" s="232">
        <v>2063.7199999999998</v>
      </c>
      <c r="L1342" s="354">
        <v>6.2162805931042691</v>
      </c>
      <c r="M1342" s="354">
        <v>11.499958871432096</v>
      </c>
      <c r="N1342" s="354">
        <v>5.2666666666666666</v>
      </c>
      <c r="O1342" s="354">
        <v>3.215418653204948</v>
      </c>
      <c r="P1342" s="233"/>
      <c r="Q1342" s="233"/>
      <c r="R1342" s="233">
        <v>4</v>
      </c>
    </row>
    <row r="1343" spans="1:18" ht="132">
      <c r="A1343" s="229">
        <v>213</v>
      </c>
      <c r="B1343" s="226" t="s">
        <v>2355</v>
      </c>
      <c r="C1343" s="230" t="s">
        <v>2356</v>
      </c>
      <c r="D1343" s="231">
        <v>1098.19</v>
      </c>
      <c r="E1343" s="231">
        <v>455.32</v>
      </c>
      <c r="F1343" s="231">
        <v>1.05</v>
      </c>
      <c r="G1343" s="231">
        <v>641.82000000000005</v>
      </c>
      <c r="H1343" s="232">
        <v>7305.41</v>
      </c>
      <c r="I1343" s="232">
        <v>5236.16</v>
      </c>
      <c r="J1343" s="232">
        <v>5.53</v>
      </c>
      <c r="K1343" s="232">
        <v>2063.7199999999998</v>
      </c>
      <c r="L1343" s="354">
        <v>6.6522277565812828</v>
      </c>
      <c r="M1343" s="354">
        <v>11.499956074848457</v>
      </c>
      <c r="N1343" s="354">
        <v>5.2666666666666666</v>
      </c>
      <c r="O1343" s="354">
        <v>3.215418653204948</v>
      </c>
      <c r="P1343" s="233"/>
      <c r="Q1343" s="233"/>
      <c r="R1343" s="233">
        <v>4</v>
      </c>
    </row>
    <row r="1344" spans="1:18" ht="12.75">
      <c r="A1344" s="379" t="s">
        <v>2357</v>
      </c>
      <c r="B1344" s="380"/>
      <c r="C1344" s="380"/>
      <c r="D1344" s="380"/>
      <c r="E1344" s="380"/>
      <c r="F1344" s="380"/>
      <c r="G1344" s="380"/>
      <c r="H1344" s="380"/>
      <c r="I1344" s="380"/>
      <c r="J1344" s="380"/>
      <c r="K1344" s="380"/>
      <c r="L1344" s="380"/>
      <c r="M1344" s="380"/>
      <c r="N1344" s="380"/>
      <c r="O1344" s="380"/>
      <c r="P1344" s="380"/>
      <c r="Q1344" s="380"/>
      <c r="R1344" s="380"/>
    </row>
    <row r="1345" spans="1:18" ht="48">
      <c r="A1345" s="229">
        <v>214</v>
      </c>
      <c r="B1345" s="226" t="s">
        <v>2358</v>
      </c>
      <c r="C1345" s="230" t="s">
        <v>2359</v>
      </c>
      <c r="D1345" s="231">
        <v>1128.94</v>
      </c>
      <c r="E1345" s="231">
        <v>606.16999999999996</v>
      </c>
      <c r="F1345" s="231">
        <v>1.05</v>
      </c>
      <c r="G1345" s="231">
        <v>521.72</v>
      </c>
      <c r="H1345" s="232">
        <v>8733.5300000000007</v>
      </c>
      <c r="I1345" s="232">
        <v>6970.9</v>
      </c>
      <c r="J1345" s="232">
        <v>5.53</v>
      </c>
      <c r="K1345" s="232">
        <v>1757.1</v>
      </c>
      <c r="L1345" s="354">
        <v>7.7360444310592236</v>
      </c>
      <c r="M1345" s="354">
        <v>11.499909266377419</v>
      </c>
      <c r="N1345" s="354">
        <v>5.2666666666666666</v>
      </c>
      <c r="O1345" s="354">
        <v>3.3678984896112856</v>
      </c>
      <c r="P1345" s="233"/>
      <c r="Q1345" s="233"/>
      <c r="R1345" s="233">
        <v>5</v>
      </c>
    </row>
    <row r="1346" spans="1:18" ht="48">
      <c r="A1346" s="229">
        <v>215</v>
      </c>
      <c r="B1346" s="226" t="s">
        <v>2360</v>
      </c>
      <c r="C1346" s="230" t="s">
        <v>2361</v>
      </c>
      <c r="D1346" s="231">
        <v>1424.21</v>
      </c>
      <c r="E1346" s="231">
        <v>778.6</v>
      </c>
      <c r="F1346" s="231">
        <v>1.05</v>
      </c>
      <c r="G1346" s="231">
        <v>644.55999999999995</v>
      </c>
      <c r="H1346" s="232">
        <v>11156.37</v>
      </c>
      <c r="I1346" s="232">
        <v>8953.85</v>
      </c>
      <c r="J1346" s="232">
        <v>5.53</v>
      </c>
      <c r="K1346" s="232">
        <v>2196.9899999999998</v>
      </c>
      <c r="L1346" s="354">
        <v>7.833374291712599</v>
      </c>
      <c r="M1346" s="354">
        <v>11.499935782173131</v>
      </c>
      <c r="N1346" s="354">
        <v>5.2666666666666666</v>
      </c>
      <c r="O1346" s="354">
        <v>3.4085112324686606</v>
      </c>
      <c r="P1346" s="233"/>
      <c r="Q1346" s="233"/>
      <c r="R1346" s="233">
        <v>5</v>
      </c>
    </row>
    <row r="1347" spans="1:18" ht="48">
      <c r="A1347" s="229">
        <v>216</v>
      </c>
      <c r="B1347" s="226" t="s">
        <v>2362</v>
      </c>
      <c r="C1347" s="230" t="s">
        <v>2363</v>
      </c>
      <c r="D1347" s="231">
        <v>954.77</v>
      </c>
      <c r="E1347" s="231">
        <v>432</v>
      </c>
      <c r="F1347" s="231">
        <v>1.05</v>
      </c>
      <c r="G1347" s="231">
        <v>521.72</v>
      </c>
      <c r="H1347" s="232">
        <v>6730.57</v>
      </c>
      <c r="I1347" s="232">
        <v>4967.9399999999996</v>
      </c>
      <c r="J1347" s="232">
        <v>5.53</v>
      </c>
      <c r="K1347" s="232">
        <v>1757.1</v>
      </c>
      <c r="L1347" s="354">
        <v>7.0494150423662241</v>
      </c>
      <c r="M1347" s="354">
        <v>11.499861111111111</v>
      </c>
      <c r="N1347" s="354">
        <v>5.2666666666666666</v>
      </c>
      <c r="O1347" s="354">
        <v>3.3678984896112856</v>
      </c>
      <c r="P1347" s="233"/>
      <c r="Q1347" s="233"/>
      <c r="R1347" s="233">
        <v>5</v>
      </c>
    </row>
    <row r="1348" spans="1:18" ht="48">
      <c r="A1348" s="229">
        <v>217</v>
      </c>
      <c r="B1348" s="226" t="s">
        <v>2364</v>
      </c>
      <c r="C1348" s="230" t="s">
        <v>2365</v>
      </c>
      <c r="D1348" s="231">
        <v>1140.4000000000001</v>
      </c>
      <c r="E1348" s="231">
        <v>494.79</v>
      </c>
      <c r="F1348" s="231">
        <v>1.05</v>
      </c>
      <c r="G1348" s="231">
        <v>644.55999999999995</v>
      </c>
      <c r="H1348" s="232">
        <v>7892.55</v>
      </c>
      <c r="I1348" s="232">
        <v>5690.03</v>
      </c>
      <c r="J1348" s="232">
        <v>5.53</v>
      </c>
      <c r="K1348" s="232">
        <v>2196.9899999999998</v>
      </c>
      <c r="L1348" s="354">
        <v>6.9208611013679411</v>
      </c>
      <c r="M1348" s="354">
        <v>11.499888841730835</v>
      </c>
      <c r="N1348" s="354">
        <v>5.2666666666666666</v>
      </c>
      <c r="O1348" s="354">
        <v>3.4085112324686606</v>
      </c>
      <c r="P1348" s="233"/>
      <c r="Q1348" s="233"/>
      <c r="R1348" s="233">
        <v>5</v>
      </c>
    </row>
    <row r="1349" spans="1:18" ht="15" customHeight="1">
      <c r="A1349" s="379" t="s">
        <v>2366</v>
      </c>
      <c r="B1349" s="380"/>
      <c r="C1349" s="380"/>
      <c r="D1349" s="380"/>
      <c r="E1349" s="380"/>
      <c r="F1349" s="380"/>
      <c r="G1349" s="380"/>
      <c r="H1349" s="380"/>
      <c r="I1349" s="380"/>
      <c r="J1349" s="380"/>
      <c r="K1349" s="380"/>
      <c r="L1349" s="380"/>
      <c r="M1349" s="380"/>
      <c r="N1349" s="380"/>
      <c r="O1349" s="380"/>
      <c r="P1349" s="380"/>
      <c r="Q1349" s="380"/>
      <c r="R1349" s="380"/>
    </row>
    <row r="1350" spans="1:18" ht="60">
      <c r="A1350" s="229">
        <v>218</v>
      </c>
      <c r="B1350" s="226" t="s">
        <v>2367</v>
      </c>
      <c r="C1350" s="230" t="s">
        <v>2368</v>
      </c>
      <c r="D1350" s="231">
        <v>1045.48</v>
      </c>
      <c r="E1350" s="231">
        <v>522.71</v>
      </c>
      <c r="F1350" s="231">
        <v>1.05</v>
      </c>
      <c r="G1350" s="231">
        <v>521.72</v>
      </c>
      <c r="H1350" s="232">
        <v>7774.03</v>
      </c>
      <c r="I1350" s="232">
        <v>6011.4</v>
      </c>
      <c r="J1350" s="232">
        <v>5.53</v>
      </c>
      <c r="K1350" s="232">
        <v>1757.1</v>
      </c>
      <c r="L1350" s="354">
        <v>7.4358476489268082</v>
      </c>
      <c r="M1350" s="354">
        <v>11.500449580073079</v>
      </c>
      <c r="N1350" s="354">
        <v>5.2666666666666666</v>
      </c>
      <c r="O1350" s="354">
        <v>3.3678984896112856</v>
      </c>
      <c r="P1350" s="233"/>
      <c r="Q1350" s="233"/>
      <c r="R1350" s="233">
        <v>6</v>
      </c>
    </row>
    <row r="1351" spans="1:18" ht="72">
      <c r="A1351" s="229">
        <v>219</v>
      </c>
      <c r="B1351" s="226" t="s">
        <v>2369</v>
      </c>
      <c r="C1351" s="230" t="s">
        <v>2370</v>
      </c>
      <c r="D1351" s="231">
        <v>1334.68</v>
      </c>
      <c r="E1351" s="231">
        <v>689.07</v>
      </c>
      <c r="F1351" s="231">
        <v>1.05</v>
      </c>
      <c r="G1351" s="231">
        <v>644.55999999999995</v>
      </c>
      <c r="H1351" s="232">
        <v>10127.19</v>
      </c>
      <c r="I1351" s="232">
        <v>7924.67</v>
      </c>
      <c r="J1351" s="232">
        <v>5.53</v>
      </c>
      <c r="K1351" s="232">
        <v>2196.9899999999998</v>
      </c>
      <c r="L1351" s="354">
        <v>7.5877288938172445</v>
      </c>
      <c r="M1351" s="354">
        <v>11.500529699449983</v>
      </c>
      <c r="N1351" s="354">
        <v>5.2666666666666666</v>
      </c>
      <c r="O1351" s="354">
        <v>3.4085112324686606</v>
      </c>
      <c r="P1351" s="233"/>
      <c r="Q1351" s="233"/>
      <c r="R1351" s="233">
        <v>6</v>
      </c>
    </row>
    <row r="1352" spans="1:18" ht="25.5" customHeight="1">
      <c r="A1352" s="379" t="s">
        <v>2371</v>
      </c>
      <c r="B1352" s="380"/>
      <c r="C1352" s="380"/>
      <c r="D1352" s="380"/>
      <c r="E1352" s="380"/>
      <c r="F1352" s="380"/>
      <c r="G1352" s="380"/>
      <c r="H1352" s="380"/>
      <c r="I1352" s="380"/>
      <c r="J1352" s="380"/>
      <c r="K1352" s="380"/>
      <c r="L1352" s="380"/>
      <c r="M1352" s="380"/>
      <c r="N1352" s="380"/>
      <c r="O1352" s="380"/>
      <c r="P1352" s="380"/>
      <c r="Q1352" s="380"/>
      <c r="R1352" s="380"/>
    </row>
    <row r="1353" spans="1:18" ht="108">
      <c r="A1353" s="229">
        <v>220</v>
      </c>
      <c r="B1353" s="226" t="s">
        <v>2372</v>
      </c>
      <c r="C1353" s="230" t="s">
        <v>2373</v>
      </c>
      <c r="D1353" s="231">
        <v>1156.1300000000001</v>
      </c>
      <c r="E1353" s="231">
        <v>609.36</v>
      </c>
      <c r="F1353" s="231">
        <v>1.05</v>
      </c>
      <c r="G1353" s="231">
        <v>545.72</v>
      </c>
      <c r="H1353" s="232">
        <v>8856.7000000000007</v>
      </c>
      <c r="I1353" s="232">
        <v>7007.96</v>
      </c>
      <c r="J1353" s="232">
        <v>5.53</v>
      </c>
      <c r="K1353" s="232">
        <v>1843.21</v>
      </c>
      <c r="L1353" s="354">
        <v>7.6606436992379745</v>
      </c>
      <c r="M1353" s="354">
        <v>11.500525141131678</v>
      </c>
      <c r="N1353" s="354">
        <v>5.2666666666666666</v>
      </c>
      <c r="O1353" s="354">
        <v>3.3775745803708861</v>
      </c>
      <c r="P1353" s="233"/>
      <c r="Q1353" s="233"/>
      <c r="R1353" s="233">
        <v>7</v>
      </c>
    </row>
    <row r="1354" spans="1:18" ht="108">
      <c r="A1354" s="229">
        <v>221</v>
      </c>
      <c r="B1354" s="226" t="s">
        <v>2374</v>
      </c>
      <c r="C1354" s="230" t="s">
        <v>2375</v>
      </c>
      <c r="D1354" s="231">
        <v>1458.96</v>
      </c>
      <c r="E1354" s="231">
        <v>792.17</v>
      </c>
      <c r="F1354" s="231">
        <v>1.05</v>
      </c>
      <c r="G1354" s="231">
        <v>665.74</v>
      </c>
      <c r="H1354" s="232">
        <v>11389.64</v>
      </c>
      <c r="I1354" s="232">
        <v>9110.35</v>
      </c>
      <c r="J1354" s="232">
        <v>5.53</v>
      </c>
      <c r="K1354" s="232">
        <v>2273.7600000000002</v>
      </c>
      <c r="L1354" s="354">
        <v>7.8066842134122929</v>
      </c>
      <c r="M1354" s="354">
        <v>11.500498630344497</v>
      </c>
      <c r="N1354" s="354">
        <v>5.2666666666666666</v>
      </c>
      <c r="O1354" s="354">
        <v>3.4153873884699735</v>
      </c>
      <c r="P1354" s="233"/>
      <c r="Q1354" s="233"/>
      <c r="R1354" s="233">
        <v>7</v>
      </c>
    </row>
    <row r="1355" spans="1:18" ht="12.75">
      <c r="A1355" s="379" t="s">
        <v>2376</v>
      </c>
      <c r="B1355" s="380"/>
      <c r="C1355" s="380"/>
      <c r="D1355" s="380"/>
      <c r="E1355" s="380"/>
      <c r="F1355" s="380"/>
      <c r="G1355" s="380"/>
      <c r="H1355" s="380"/>
      <c r="I1355" s="380"/>
      <c r="J1355" s="380"/>
      <c r="K1355" s="380"/>
      <c r="L1355" s="380"/>
      <c r="M1355" s="380"/>
      <c r="N1355" s="380"/>
      <c r="O1355" s="380"/>
      <c r="P1355" s="380"/>
      <c r="Q1355" s="380"/>
      <c r="R1355" s="380"/>
    </row>
    <row r="1356" spans="1:18" ht="60">
      <c r="A1356" s="229">
        <v>222</v>
      </c>
      <c r="B1356" s="226" t="s">
        <v>2377</v>
      </c>
      <c r="C1356" s="230" t="s">
        <v>2378</v>
      </c>
      <c r="D1356" s="231">
        <v>945.79</v>
      </c>
      <c r="E1356" s="231">
        <v>647.58000000000004</v>
      </c>
      <c r="F1356" s="231">
        <v>1.05</v>
      </c>
      <c r="G1356" s="231">
        <v>297.16000000000003</v>
      </c>
      <c r="H1356" s="232">
        <v>8441.0400000000009</v>
      </c>
      <c r="I1356" s="232">
        <v>7447.17</v>
      </c>
      <c r="J1356" s="232">
        <v>5.53</v>
      </c>
      <c r="K1356" s="232">
        <v>988.34</v>
      </c>
      <c r="L1356" s="354">
        <v>8.9248564691950651</v>
      </c>
      <c r="M1356" s="354">
        <v>11.5</v>
      </c>
      <c r="N1356" s="354">
        <v>5.2666666666666666</v>
      </c>
      <c r="O1356" s="354">
        <v>3.3259523489029479</v>
      </c>
      <c r="P1356" s="233"/>
      <c r="Q1356" s="233"/>
      <c r="R1356" s="233">
        <v>8</v>
      </c>
    </row>
    <row r="1357" spans="1:18" ht="60">
      <c r="A1357" s="229">
        <v>223</v>
      </c>
      <c r="B1357" s="226" t="s">
        <v>2379</v>
      </c>
      <c r="C1357" s="230" t="s">
        <v>2380</v>
      </c>
      <c r="D1357" s="231">
        <v>1249.43</v>
      </c>
      <c r="E1357" s="231">
        <v>833.13</v>
      </c>
      <c r="F1357" s="231">
        <v>1.05</v>
      </c>
      <c r="G1357" s="231">
        <v>415.25</v>
      </c>
      <c r="H1357" s="232">
        <v>10989.98</v>
      </c>
      <c r="I1357" s="232">
        <v>9581.0400000000009</v>
      </c>
      <c r="J1357" s="232">
        <v>5.53</v>
      </c>
      <c r="K1357" s="232">
        <v>1403.41</v>
      </c>
      <c r="L1357" s="354">
        <v>8.7959949737080105</v>
      </c>
      <c r="M1357" s="354">
        <v>11.500054013179216</v>
      </c>
      <c r="N1357" s="354">
        <v>5.2666666666666666</v>
      </c>
      <c r="O1357" s="354">
        <v>3.3796748946417821</v>
      </c>
      <c r="P1357" s="233"/>
      <c r="Q1357" s="233"/>
      <c r="R1357" s="233">
        <v>8</v>
      </c>
    </row>
    <row r="1358" spans="1:18" ht="60">
      <c r="A1358" s="229">
        <v>224</v>
      </c>
      <c r="B1358" s="226" t="s">
        <v>2381</v>
      </c>
      <c r="C1358" s="230" t="s">
        <v>2382</v>
      </c>
      <c r="D1358" s="231">
        <v>1484.11</v>
      </c>
      <c r="E1358" s="231">
        <v>807.33</v>
      </c>
      <c r="F1358" s="231">
        <v>1.05</v>
      </c>
      <c r="G1358" s="231">
        <v>675.73</v>
      </c>
      <c r="H1358" s="232">
        <v>11545.14</v>
      </c>
      <c r="I1358" s="232">
        <v>9284.34</v>
      </c>
      <c r="J1358" s="232">
        <v>5.53</v>
      </c>
      <c r="K1358" s="232">
        <v>2255.27</v>
      </c>
      <c r="L1358" s="354">
        <v>7.7791673123959812</v>
      </c>
      <c r="M1358" s="354">
        <v>11.500055739288767</v>
      </c>
      <c r="N1358" s="354">
        <v>5.2666666666666666</v>
      </c>
      <c r="O1358" s="354">
        <v>3.3375312624864959</v>
      </c>
      <c r="P1358" s="233"/>
      <c r="Q1358" s="233"/>
      <c r="R1358" s="233">
        <v>8</v>
      </c>
    </row>
    <row r="1359" spans="1:18" ht="60">
      <c r="A1359" s="229">
        <v>225</v>
      </c>
      <c r="B1359" s="226" t="s">
        <v>2383</v>
      </c>
      <c r="C1359" s="230" t="s">
        <v>2384</v>
      </c>
      <c r="D1359" s="231">
        <v>2028.67</v>
      </c>
      <c r="E1359" s="231">
        <v>1039.22</v>
      </c>
      <c r="F1359" s="231">
        <v>1.05</v>
      </c>
      <c r="G1359" s="231">
        <v>988.4</v>
      </c>
      <c r="H1359" s="232">
        <v>15289.82</v>
      </c>
      <c r="I1359" s="232">
        <v>11951.08</v>
      </c>
      <c r="J1359" s="232">
        <v>5.53</v>
      </c>
      <c r="K1359" s="232">
        <v>3333.21</v>
      </c>
      <c r="L1359" s="354">
        <v>7.536868983126876</v>
      </c>
      <c r="M1359" s="354">
        <v>11.500048113007832</v>
      </c>
      <c r="N1359" s="354">
        <v>5.2666666666666666</v>
      </c>
      <c r="O1359" s="354">
        <v>3.3723290165924729</v>
      </c>
      <c r="P1359" s="233"/>
      <c r="Q1359" s="233"/>
      <c r="R1359" s="233">
        <v>8</v>
      </c>
    </row>
    <row r="1360" spans="1:18" ht="12.75">
      <c r="A1360" s="379" t="s">
        <v>2385</v>
      </c>
      <c r="B1360" s="380"/>
      <c r="C1360" s="380"/>
      <c r="D1360" s="380"/>
      <c r="E1360" s="380"/>
      <c r="F1360" s="380"/>
      <c r="G1360" s="380"/>
      <c r="H1360" s="380"/>
      <c r="I1360" s="380"/>
      <c r="J1360" s="380"/>
      <c r="K1360" s="380"/>
      <c r="L1360" s="380"/>
      <c r="M1360" s="380"/>
      <c r="N1360" s="380"/>
      <c r="O1360" s="380"/>
      <c r="P1360" s="380"/>
      <c r="Q1360" s="380"/>
      <c r="R1360" s="380"/>
    </row>
    <row r="1361" spans="1:18" ht="60">
      <c r="A1361" s="229">
        <v>226</v>
      </c>
      <c r="B1361" s="226" t="s">
        <v>2386</v>
      </c>
      <c r="C1361" s="230" t="s">
        <v>2387</v>
      </c>
      <c r="D1361" s="231">
        <v>453.11</v>
      </c>
      <c r="E1361" s="231">
        <v>356.55</v>
      </c>
      <c r="F1361" s="231">
        <v>1.05</v>
      </c>
      <c r="G1361" s="231">
        <v>95.51</v>
      </c>
      <c r="H1361" s="232">
        <v>4726.5200000000004</v>
      </c>
      <c r="I1361" s="232">
        <v>4100.28</v>
      </c>
      <c r="J1361" s="232">
        <v>5.53</v>
      </c>
      <c r="K1361" s="232">
        <v>620.71</v>
      </c>
      <c r="L1361" s="354">
        <v>10.431286001191765</v>
      </c>
      <c r="M1361" s="354">
        <v>11.499873790492217</v>
      </c>
      <c r="N1361" s="354">
        <v>5.2666666666666666</v>
      </c>
      <c r="O1361" s="354">
        <v>6.4989006386765782</v>
      </c>
      <c r="P1361" s="233"/>
      <c r="Q1361" s="233"/>
      <c r="R1361" s="233">
        <v>9</v>
      </c>
    </row>
    <row r="1362" spans="1:18" ht="60">
      <c r="A1362" s="229">
        <v>227</v>
      </c>
      <c r="B1362" s="226" t="s">
        <v>2388</v>
      </c>
      <c r="C1362" s="230" t="s">
        <v>2389</v>
      </c>
      <c r="D1362" s="231">
        <v>711.12</v>
      </c>
      <c r="E1362" s="231">
        <v>551.22</v>
      </c>
      <c r="F1362" s="231">
        <v>1.05</v>
      </c>
      <c r="G1362" s="231">
        <v>158.85</v>
      </c>
      <c r="H1362" s="232">
        <v>7466.79</v>
      </c>
      <c r="I1362" s="232">
        <v>6339.01</v>
      </c>
      <c r="J1362" s="232">
        <v>5.53</v>
      </c>
      <c r="K1362" s="232">
        <v>1122.25</v>
      </c>
      <c r="L1362" s="354">
        <v>10.500042186972662</v>
      </c>
      <c r="M1362" s="354">
        <v>11.499963716846269</v>
      </c>
      <c r="N1362" s="354">
        <v>5.2666666666666666</v>
      </c>
      <c r="O1362" s="354">
        <v>7.0648410450110166</v>
      </c>
      <c r="P1362" s="233"/>
      <c r="Q1362" s="233"/>
      <c r="R1362" s="233">
        <v>9</v>
      </c>
    </row>
    <row r="1363" spans="1:18" ht="60">
      <c r="A1363" s="229">
        <v>228</v>
      </c>
      <c r="B1363" s="226" t="s">
        <v>2390</v>
      </c>
      <c r="C1363" s="230" t="s">
        <v>2391</v>
      </c>
      <c r="D1363" s="231">
        <v>642.49</v>
      </c>
      <c r="E1363" s="231">
        <v>545.92999999999995</v>
      </c>
      <c r="F1363" s="231">
        <v>1.05</v>
      </c>
      <c r="G1363" s="231">
        <v>95.51</v>
      </c>
      <c r="H1363" s="232">
        <v>6904.41</v>
      </c>
      <c r="I1363" s="232">
        <v>6278.17</v>
      </c>
      <c r="J1363" s="232">
        <v>5.53</v>
      </c>
      <c r="K1363" s="232">
        <v>620.71</v>
      </c>
      <c r="L1363" s="354">
        <v>10.746330682189607</v>
      </c>
      <c r="M1363" s="354">
        <v>11.499954206583263</v>
      </c>
      <c r="N1363" s="354">
        <v>5.2666666666666666</v>
      </c>
      <c r="O1363" s="354">
        <v>6.4989006386765782</v>
      </c>
      <c r="P1363" s="233"/>
      <c r="Q1363" s="233"/>
      <c r="R1363" s="233">
        <v>9</v>
      </c>
    </row>
    <row r="1364" spans="1:18" ht="60">
      <c r="A1364" s="229">
        <v>229</v>
      </c>
      <c r="B1364" s="226" t="s">
        <v>2392</v>
      </c>
      <c r="C1364" s="230" t="s">
        <v>2393</v>
      </c>
      <c r="D1364" s="231">
        <v>985.14</v>
      </c>
      <c r="E1364" s="231">
        <v>825.24</v>
      </c>
      <c r="F1364" s="231">
        <v>1.05</v>
      </c>
      <c r="G1364" s="231">
        <v>158.85</v>
      </c>
      <c r="H1364" s="232">
        <v>10618.04</v>
      </c>
      <c r="I1364" s="232">
        <v>9490.26</v>
      </c>
      <c r="J1364" s="232">
        <v>5.53</v>
      </c>
      <c r="K1364" s="232">
        <v>1122.25</v>
      </c>
      <c r="L1364" s="354">
        <v>10.778204113120978</v>
      </c>
      <c r="M1364" s="354">
        <v>11.5</v>
      </c>
      <c r="N1364" s="354">
        <v>5.2666666666666666</v>
      </c>
      <c r="O1364" s="354">
        <v>7.0648410450110166</v>
      </c>
      <c r="P1364" s="233"/>
      <c r="Q1364" s="233"/>
      <c r="R1364" s="233">
        <v>9</v>
      </c>
    </row>
    <row r="1365" spans="1:18" ht="60">
      <c r="A1365" s="229">
        <v>230</v>
      </c>
      <c r="B1365" s="226" t="s">
        <v>2394</v>
      </c>
      <c r="C1365" s="230" t="s">
        <v>2395</v>
      </c>
      <c r="D1365" s="231">
        <v>293.35000000000002</v>
      </c>
      <c r="E1365" s="231">
        <v>196.79</v>
      </c>
      <c r="F1365" s="231">
        <v>1.05</v>
      </c>
      <c r="G1365" s="231">
        <v>95.51</v>
      </c>
      <c r="H1365" s="232">
        <v>2889.3</v>
      </c>
      <c r="I1365" s="232">
        <v>2263.06</v>
      </c>
      <c r="J1365" s="232">
        <v>5.53</v>
      </c>
      <c r="K1365" s="232">
        <v>620.71</v>
      </c>
      <c r="L1365" s="354">
        <v>9.8493267427987039</v>
      </c>
      <c r="M1365" s="354">
        <v>11.499872961024442</v>
      </c>
      <c r="N1365" s="354">
        <v>5.2666666666666666</v>
      </c>
      <c r="O1365" s="354">
        <v>6.4989006386765782</v>
      </c>
      <c r="P1365" s="233"/>
      <c r="Q1365" s="233"/>
      <c r="R1365" s="233">
        <v>9</v>
      </c>
    </row>
    <row r="1366" spans="1:18" ht="60">
      <c r="A1366" s="229">
        <v>231</v>
      </c>
      <c r="B1366" s="226" t="s">
        <v>2396</v>
      </c>
      <c r="C1366" s="230" t="s">
        <v>2397</v>
      </c>
      <c r="D1366" s="231">
        <v>499.52</v>
      </c>
      <c r="E1366" s="231">
        <v>339.62</v>
      </c>
      <c r="F1366" s="231">
        <v>1.05</v>
      </c>
      <c r="G1366" s="231">
        <v>158.85</v>
      </c>
      <c r="H1366" s="232">
        <v>5033.3900000000003</v>
      </c>
      <c r="I1366" s="232">
        <v>3905.61</v>
      </c>
      <c r="J1366" s="232">
        <v>5.53</v>
      </c>
      <c r="K1366" s="232">
        <v>1122.25</v>
      </c>
      <c r="L1366" s="354">
        <v>10.076453395259451</v>
      </c>
      <c r="M1366" s="354">
        <v>11.499941110653083</v>
      </c>
      <c r="N1366" s="354">
        <v>5.2666666666666666</v>
      </c>
      <c r="O1366" s="354">
        <v>7.0648410450110166</v>
      </c>
      <c r="P1366" s="233"/>
      <c r="Q1366" s="233"/>
      <c r="R1366" s="233">
        <v>9</v>
      </c>
    </row>
    <row r="1367" spans="1:18" ht="36">
      <c r="A1367" s="229">
        <v>232</v>
      </c>
      <c r="B1367" s="226" t="s">
        <v>2398</v>
      </c>
      <c r="C1367" s="230" t="s">
        <v>2399</v>
      </c>
      <c r="D1367" s="231">
        <v>88.87</v>
      </c>
      <c r="E1367" s="231">
        <v>88.87</v>
      </c>
      <c r="F1367" s="231"/>
      <c r="G1367" s="231"/>
      <c r="H1367" s="232">
        <v>1022.03</v>
      </c>
      <c r="I1367" s="232">
        <v>1022.03</v>
      </c>
      <c r="J1367" s="232"/>
      <c r="K1367" s="232"/>
      <c r="L1367" s="354">
        <v>11.500281309778327</v>
      </c>
      <c r="M1367" s="354">
        <v>11.500281309778327</v>
      </c>
      <c r="N1367" s="354" t="s">
        <v>138</v>
      </c>
      <c r="O1367" s="354" t="s">
        <v>138</v>
      </c>
      <c r="P1367" s="233"/>
      <c r="Q1367" s="233"/>
      <c r="R1367" s="233">
        <v>9</v>
      </c>
    </row>
    <row r="1368" spans="1:18" ht="36">
      <c r="A1368" s="229">
        <v>233</v>
      </c>
      <c r="B1368" s="226" t="s">
        <v>2400</v>
      </c>
      <c r="C1368" s="230" t="s">
        <v>2401</v>
      </c>
      <c r="D1368" s="231">
        <v>138.6</v>
      </c>
      <c r="E1368" s="231">
        <v>138.6</v>
      </c>
      <c r="F1368" s="231"/>
      <c r="G1368" s="231"/>
      <c r="H1368" s="232">
        <v>1593.88</v>
      </c>
      <c r="I1368" s="232">
        <v>1593.88</v>
      </c>
      <c r="J1368" s="232"/>
      <c r="K1368" s="232"/>
      <c r="L1368" s="354">
        <v>11.499855699855701</v>
      </c>
      <c r="M1368" s="354">
        <v>11.499855699855701</v>
      </c>
      <c r="N1368" s="354" t="s">
        <v>138</v>
      </c>
      <c r="O1368" s="354" t="s">
        <v>138</v>
      </c>
      <c r="P1368" s="233"/>
      <c r="Q1368" s="233"/>
      <c r="R1368" s="233">
        <v>9</v>
      </c>
    </row>
    <row r="1369" spans="1:18" ht="36">
      <c r="A1369" s="229">
        <v>234</v>
      </c>
      <c r="B1369" s="226" t="s">
        <v>2402</v>
      </c>
      <c r="C1369" s="230" t="s">
        <v>2403</v>
      </c>
      <c r="D1369" s="231">
        <v>136.47999999999999</v>
      </c>
      <c r="E1369" s="231">
        <v>136.47999999999999</v>
      </c>
      <c r="F1369" s="231"/>
      <c r="G1369" s="231"/>
      <c r="H1369" s="232">
        <v>1569.54</v>
      </c>
      <c r="I1369" s="232">
        <v>1569.54</v>
      </c>
      <c r="J1369" s="232"/>
      <c r="K1369" s="232"/>
      <c r="L1369" s="354">
        <v>11.50014654161782</v>
      </c>
      <c r="M1369" s="354">
        <v>11.50014654161782</v>
      </c>
      <c r="N1369" s="354" t="s">
        <v>138</v>
      </c>
      <c r="O1369" s="354" t="s">
        <v>138</v>
      </c>
      <c r="P1369" s="233"/>
      <c r="Q1369" s="233"/>
      <c r="R1369" s="233">
        <v>9</v>
      </c>
    </row>
    <row r="1370" spans="1:18" ht="36">
      <c r="A1370" s="229">
        <v>235</v>
      </c>
      <c r="B1370" s="226" t="s">
        <v>2404</v>
      </c>
      <c r="C1370" s="230" t="s">
        <v>2405</v>
      </c>
      <c r="D1370" s="231">
        <v>205.25</v>
      </c>
      <c r="E1370" s="231">
        <v>205.25</v>
      </c>
      <c r="F1370" s="231"/>
      <c r="G1370" s="231"/>
      <c r="H1370" s="232">
        <v>2360.4</v>
      </c>
      <c r="I1370" s="232">
        <v>2360.4</v>
      </c>
      <c r="J1370" s="232"/>
      <c r="K1370" s="232"/>
      <c r="L1370" s="354">
        <v>11.50012180267966</v>
      </c>
      <c r="M1370" s="354">
        <v>11.50012180267966</v>
      </c>
      <c r="N1370" s="354" t="s">
        <v>138</v>
      </c>
      <c r="O1370" s="354" t="s">
        <v>138</v>
      </c>
      <c r="P1370" s="233"/>
      <c r="Q1370" s="233"/>
      <c r="R1370" s="233">
        <v>9</v>
      </c>
    </row>
    <row r="1371" spans="1:18" ht="36">
      <c r="A1371" s="229">
        <v>236</v>
      </c>
      <c r="B1371" s="226" t="s">
        <v>2406</v>
      </c>
      <c r="C1371" s="230" t="s">
        <v>2407</v>
      </c>
      <c r="D1371" s="231">
        <v>48.67</v>
      </c>
      <c r="E1371" s="231">
        <v>48.67</v>
      </c>
      <c r="F1371" s="231"/>
      <c r="G1371" s="231"/>
      <c r="H1371" s="232">
        <v>559.67999999999995</v>
      </c>
      <c r="I1371" s="232">
        <v>559.67999999999995</v>
      </c>
      <c r="J1371" s="232"/>
      <c r="K1371" s="232"/>
      <c r="L1371" s="354">
        <v>11.499486336552289</v>
      </c>
      <c r="M1371" s="354">
        <v>11.499486336552289</v>
      </c>
      <c r="N1371" s="354" t="s">
        <v>138</v>
      </c>
      <c r="O1371" s="354" t="s">
        <v>138</v>
      </c>
      <c r="P1371" s="233"/>
      <c r="Q1371" s="233"/>
      <c r="R1371" s="233">
        <v>9</v>
      </c>
    </row>
    <row r="1372" spans="1:18" ht="36">
      <c r="A1372" s="229">
        <v>237</v>
      </c>
      <c r="B1372" s="226" t="s">
        <v>2408</v>
      </c>
      <c r="C1372" s="230" t="s">
        <v>2409</v>
      </c>
      <c r="D1372" s="231">
        <v>84.64</v>
      </c>
      <c r="E1372" s="231">
        <v>84.64</v>
      </c>
      <c r="F1372" s="231"/>
      <c r="G1372" s="231"/>
      <c r="H1372" s="232">
        <v>973.36</v>
      </c>
      <c r="I1372" s="232">
        <v>973.36</v>
      </c>
      <c r="J1372" s="232"/>
      <c r="K1372" s="232"/>
      <c r="L1372" s="354">
        <v>11.5</v>
      </c>
      <c r="M1372" s="354">
        <v>11.5</v>
      </c>
      <c r="N1372" s="354" t="s">
        <v>138</v>
      </c>
      <c r="O1372" s="354" t="s">
        <v>138</v>
      </c>
      <c r="P1372" s="233"/>
      <c r="Q1372" s="233"/>
      <c r="R1372" s="233">
        <v>9</v>
      </c>
    </row>
    <row r="1373" spans="1:18" ht="36">
      <c r="A1373" s="229">
        <v>238</v>
      </c>
      <c r="B1373" s="226" t="s">
        <v>2410</v>
      </c>
      <c r="C1373" s="230" t="s">
        <v>2411</v>
      </c>
      <c r="D1373" s="231">
        <v>70.89</v>
      </c>
      <c r="E1373" s="231">
        <v>70.89</v>
      </c>
      <c r="F1373" s="231"/>
      <c r="G1373" s="231"/>
      <c r="H1373" s="232">
        <v>815.19</v>
      </c>
      <c r="I1373" s="232">
        <v>815.19</v>
      </c>
      <c r="J1373" s="232"/>
      <c r="K1373" s="232"/>
      <c r="L1373" s="354">
        <v>11.499365213711384</v>
      </c>
      <c r="M1373" s="354">
        <v>11.499365213711384</v>
      </c>
      <c r="N1373" s="354" t="s">
        <v>138</v>
      </c>
      <c r="O1373" s="354" t="s">
        <v>138</v>
      </c>
      <c r="P1373" s="233"/>
      <c r="Q1373" s="233"/>
      <c r="R1373" s="233">
        <v>9</v>
      </c>
    </row>
    <row r="1374" spans="1:18" ht="36">
      <c r="A1374" s="229">
        <v>239</v>
      </c>
      <c r="B1374" s="226" t="s">
        <v>2412</v>
      </c>
      <c r="C1374" s="230" t="s">
        <v>2413</v>
      </c>
      <c r="D1374" s="231">
        <v>110.03</v>
      </c>
      <c r="E1374" s="231">
        <v>110.03</v>
      </c>
      <c r="F1374" s="231"/>
      <c r="G1374" s="231"/>
      <c r="H1374" s="232">
        <v>1265.3699999999999</v>
      </c>
      <c r="I1374" s="232">
        <v>1265.3699999999999</v>
      </c>
      <c r="J1374" s="232"/>
      <c r="K1374" s="232"/>
      <c r="L1374" s="354">
        <v>11.5002272107607</v>
      </c>
      <c r="M1374" s="354">
        <v>11.5002272107607</v>
      </c>
      <c r="N1374" s="354" t="s">
        <v>138</v>
      </c>
      <c r="O1374" s="354" t="s">
        <v>138</v>
      </c>
      <c r="P1374" s="233"/>
      <c r="Q1374" s="233"/>
      <c r="R1374" s="233">
        <v>9</v>
      </c>
    </row>
    <row r="1375" spans="1:18" ht="36">
      <c r="A1375" s="229">
        <v>240</v>
      </c>
      <c r="B1375" s="226" t="s">
        <v>2414</v>
      </c>
      <c r="C1375" s="230" t="s">
        <v>2415</v>
      </c>
      <c r="D1375" s="231">
        <v>108.97</v>
      </c>
      <c r="E1375" s="231">
        <v>108.97</v>
      </c>
      <c r="F1375" s="231"/>
      <c r="G1375" s="231"/>
      <c r="H1375" s="232">
        <v>1253.2</v>
      </c>
      <c r="I1375" s="232">
        <v>1253.2</v>
      </c>
      <c r="J1375" s="232"/>
      <c r="K1375" s="232"/>
      <c r="L1375" s="354">
        <v>11.500412957694779</v>
      </c>
      <c r="M1375" s="354">
        <v>11.500412957694779</v>
      </c>
      <c r="N1375" s="354" t="s">
        <v>138</v>
      </c>
      <c r="O1375" s="354" t="s">
        <v>138</v>
      </c>
      <c r="P1375" s="233"/>
      <c r="Q1375" s="233"/>
      <c r="R1375" s="233">
        <v>9</v>
      </c>
    </row>
    <row r="1376" spans="1:18" ht="36">
      <c r="A1376" s="229">
        <v>241</v>
      </c>
      <c r="B1376" s="226" t="s">
        <v>2416</v>
      </c>
      <c r="C1376" s="230" t="s">
        <v>2417</v>
      </c>
      <c r="D1376" s="231">
        <v>163.99</v>
      </c>
      <c r="E1376" s="231">
        <v>163.99</v>
      </c>
      <c r="F1376" s="231"/>
      <c r="G1376" s="231"/>
      <c r="H1376" s="232">
        <v>1885.89</v>
      </c>
      <c r="I1376" s="232">
        <v>1885.89</v>
      </c>
      <c r="J1376" s="232"/>
      <c r="K1376" s="232"/>
      <c r="L1376" s="354">
        <v>11.500030489664004</v>
      </c>
      <c r="M1376" s="354">
        <v>11.500030489664004</v>
      </c>
      <c r="N1376" s="354" t="s">
        <v>138</v>
      </c>
      <c r="O1376" s="354" t="s">
        <v>138</v>
      </c>
      <c r="P1376" s="233"/>
      <c r="Q1376" s="233"/>
      <c r="R1376" s="233">
        <v>9</v>
      </c>
    </row>
    <row r="1377" spans="1:18" ht="36">
      <c r="A1377" s="229">
        <v>242</v>
      </c>
      <c r="B1377" s="226" t="s">
        <v>2418</v>
      </c>
      <c r="C1377" s="230" t="s">
        <v>2419</v>
      </c>
      <c r="D1377" s="231">
        <v>39.15</v>
      </c>
      <c r="E1377" s="231">
        <v>39.15</v>
      </c>
      <c r="F1377" s="231"/>
      <c r="G1377" s="231"/>
      <c r="H1377" s="232">
        <v>450.18</v>
      </c>
      <c r="I1377" s="232">
        <v>450.18</v>
      </c>
      <c r="J1377" s="232"/>
      <c r="K1377" s="232"/>
      <c r="L1377" s="354">
        <v>11.498850574712645</v>
      </c>
      <c r="M1377" s="354">
        <v>11.498850574712645</v>
      </c>
      <c r="N1377" s="354" t="s">
        <v>138</v>
      </c>
      <c r="O1377" s="354" t="s">
        <v>138</v>
      </c>
      <c r="P1377" s="233"/>
      <c r="Q1377" s="233"/>
      <c r="R1377" s="233">
        <v>9</v>
      </c>
    </row>
    <row r="1378" spans="1:18" ht="36">
      <c r="A1378" s="234">
        <v>243</v>
      </c>
      <c r="B1378" s="235" t="s">
        <v>2420</v>
      </c>
      <c r="C1378" s="236" t="s">
        <v>2421</v>
      </c>
      <c r="D1378" s="237">
        <v>67.709999999999994</v>
      </c>
      <c r="E1378" s="237">
        <v>67.709999999999994</v>
      </c>
      <c r="F1378" s="237"/>
      <c r="G1378" s="237"/>
      <c r="H1378" s="238">
        <v>778.69</v>
      </c>
      <c r="I1378" s="238">
        <v>778.69</v>
      </c>
      <c r="J1378" s="238"/>
      <c r="K1378" s="238"/>
      <c r="L1378" s="355">
        <v>11.5003692216807</v>
      </c>
      <c r="M1378" s="355">
        <v>11.5003692216807</v>
      </c>
      <c r="N1378" s="355" t="s">
        <v>138</v>
      </c>
      <c r="O1378" s="355" t="s">
        <v>138</v>
      </c>
      <c r="P1378" s="239"/>
      <c r="Q1378" s="239"/>
      <c r="R1378" s="239">
        <v>9</v>
      </c>
    </row>
    <row r="1379" spans="1:18" ht="12.75">
      <c r="A1379" s="360" t="s">
        <v>2422</v>
      </c>
      <c r="B1379" s="361"/>
      <c r="C1379" s="361"/>
      <c r="D1379" s="361"/>
      <c r="E1379" s="361"/>
      <c r="F1379" s="361"/>
      <c r="G1379" s="361"/>
      <c r="H1379" s="361"/>
      <c r="I1379" s="361"/>
      <c r="J1379" s="361"/>
      <c r="K1379" s="361"/>
      <c r="L1379" s="361"/>
      <c r="M1379" s="361"/>
      <c r="N1379" s="361"/>
      <c r="O1379" s="361"/>
      <c r="P1379" s="361"/>
      <c r="Q1379" s="361"/>
      <c r="R1379" s="361"/>
    </row>
    <row r="1380" spans="1:18" ht="12.75">
      <c r="A1380" s="379" t="s">
        <v>2423</v>
      </c>
      <c r="B1380" s="380"/>
      <c r="C1380" s="380"/>
      <c r="D1380" s="380"/>
      <c r="E1380" s="380"/>
      <c r="F1380" s="380"/>
      <c r="G1380" s="380"/>
      <c r="H1380" s="380"/>
      <c r="I1380" s="380"/>
      <c r="J1380" s="380"/>
      <c r="K1380" s="380"/>
      <c r="L1380" s="380"/>
      <c r="M1380" s="380"/>
      <c r="N1380" s="380"/>
      <c r="O1380" s="380"/>
      <c r="P1380" s="380"/>
      <c r="Q1380" s="380"/>
      <c r="R1380" s="380"/>
    </row>
    <row r="1381" spans="1:18" ht="24">
      <c r="A1381" s="229">
        <v>244</v>
      </c>
      <c r="B1381" s="226" t="s">
        <v>2424</v>
      </c>
      <c r="C1381" s="230" t="s">
        <v>2425</v>
      </c>
      <c r="D1381" s="231">
        <v>147.38999999999999</v>
      </c>
      <c r="E1381" s="231">
        <v>124.01</v>
      </c>
      <c r="F1381" s="231">
        <v>1.05</v>
      </c>
      <c r="G1381" s="231">
        <v>22.33</v>
      </c>
      <c r="H1381" s="232">
        <v>1518.55</v>
      </c>
      <c r="I1381" s="232">
        <v>1426.2</v>
      </c>
      <c r="J1381" s="232">
        <v>5.53</v>
      </c>
      <c r="K1381" s="232">
        <v>86.82</v>
      </c>
      <c r="L1381" s="354">
        <v>10.302937784110185</v>
      </c>
      <c r="M1381" s="354">
        <v>11.500685428594467</v>
      </c>
      <c r="N1381" s="354">
        <v>5.2666666666666666</v>
      </c>
      <c r="O1381" s="354">
        <v>3.8880429914912673</v>
      </c>
      <c r="P1381" s="233"/>
      <c r="Q1381" s="233"/>
      <c r="R1381" s="233">
        <v>1</v>
      </c>
    </row>
    <row r="1382" spans="1:18" ht="12.75">
      <c r="A1382" s="379" t="s">
        <v>2426</v>
      </c>
      <c r="B1382" s="380"/>
      <c r="C1382" s="380"/>
      <c r="D1382" s="380"/>
      <c r="E1382" s="380"/>
      <c r="F1382" s="380"/>
      <c r="G1382" s="380"/>
      <c r="H1382" s="380"/>
      <c r="I1382" s="380"/>
      <c r="J1382" s="380"/>
      <c r="K1382" s="380"/>
      <c r="L1382" s="380"/>
      <c r="M1382" s="380"/>
      <c r="N1382" s="380"/>
      <c r="O1382" s="380"/>
      <c r="P1382" s="380"/>
      <c r="Q1382" s="380"/>
      <c r="R1382" s="380"/>
    </row>
    <row r="1383" spans="1:18">
      <c r="A1383" s="229">
        <v>245</v>
      </c>
      <c r="B1383" s="226" t="s">
        <v>2427</v>
      </c>
      <c r="C1383" s="230" t="s">
        <v>2426</v>
      </c>
      <c r="D1383" s="231">
        <v>1131.77</v>
      </c>
      <c r="E1383" s="231">
        <v>1005.45</v>
      </c>
      <c r="F1383" s="231"/>
      <c r="G1383" s="231">
        <v>126.32</v>
      </c>
      <c r="H1383" s="232">
        <v>11986.55</v>
      </c>
      <c r="I1383" s="232">
        <v>11563.14</v>
      </c>
      <c r="J1383" s="232"/>
      <c r="K1383" s="232">
        <v>423.41</v>
      </c>
      <c r="L1383" s="354">
        <v>10.590976965284465</v>
      </c>
      <c r="M1383" s="354">
        <v>11.500462479486796</v>
      </c>
      <c r="N1383" s="354" t="s">
        <v>138</v>
      </c>
      <c r="O1383" s="354">
        <v>3.3518841038632048</v>
      </c>
      <c r="P1383" s="233"/>
      <c r="Q1383" s="233"/>
      <c r="R1383" s="233">
        <v>2</v>
      </c>
    </row>
    <row r="1384" spans="1:18" ht="12.75">
      <c r="A1384" s="379" t="s">
        <v>2428</v>
      </c>
      <c r="B1384" s="380"/>
      <c r="C1384" s="380"/>
      <c r="D1384" s="380"/>
      <c r="E1384" s="380"/>
      <c r="F1384" s="380"/>
      <c r="G1384" s="380"/>
      <c r="H1384" s="380"/>
      <c r="I1384" s="380"/>
      <c r="J1384" s="380"/>
      <c r="K1384" s="380"/>
      <c r="L1384" s="380"/>
      <c r="M1384" s="380"/>
      <c r="N1384" s="380"/>
      <c r="O1384" s="380"/>
      <c r="P1384" s="380"/>
      <c r="Q1384" s="380"/>
      <c r="R1384" s="380"/>
    </row>
    <row r="1385" spans="1:18" ht="36">
      <c r="A1385" s="229">
        <v>246</v>
      </c>
      <c r="B1385" s="226" t="s">
        <v>2429</v>
      </c>
      <c r="C1385" s="230" t="s">
        <v>2430</v>
      </c>
      <c r="D1385" s="231">
        <v>64.37</v>
      </c>
      <c r="E1385" s="231">
        <v>56.75</v>
      </c>
      <c r="F1385" s="231"/>
      <c r="G1385" s="231">
        <v>7.62</v>
      </c>
      <c r="H1385" s="232">
        <v>685.64</v>
      </c>
      <c r="I1385" s="232">
        <v>652.66</v>
      </c>
      <c r="J1385" s="232"/>
      <c r="K1385" s="232">
        <v>32.979999999999997</v>
      </c>
      <c r="L1385" s="354">
        <v>10.651545751126299</v>
      </c>
      <c r="M1385" s="354">
        <v>11.500616740088105</v>
      </c>
      <c r="N1385" s="354" t="s">
        <v>138</v>
      </c>
      <c r="O1385" s="354">
        <v>4.3280839895013115</v>
      </c>
      <c r="P1385" s="233"/>
      <c r="Q1385" s="233"/>
      <c r="R1385" s="233">
        <v>3</v>
      </c>
    </row>
    <row r="1386" spans="1:18" ht="36">
      <c r="A1386" s="229">
        <v>247</v>
      </c>
      <c r="B1386" s="226" t="s">
        <v>2431</v>
      </c>
      <c r="C1386" s="230" t="s">
        <v>2432</v>
      </c>
      <c r="D1386" s="231">
        <v>80.12</v>
      </c>
      <c r="E1386" s="231">
        <v>72.5</v>
      </c>
      <c r="F1386" s="231"/>
      <c r="G1386" s="231">
        <v>7.62</v>
      </c>
      <c r="H1386" s="232">
        <v>866.81</v>
      </c>
      <c r="I1386" s="232">
        <v>833.83</v>
      </c>
      <c r="J1386" s="232"/>
      <c r="K1386" s="232">
        <v>32.979999999999997</v>
      </c>
      <c r="L1386" s="354">
        <v>10.818896655017472</v>
      </c>
      <c r="M1386" s="354">
        <v>11.501103448275863</v>
      </c>
      <c r="N1386" s="354" t="s">
        <v>138</v>
      </c>
      <c r="O1386" s="354">
        <v>4.3280839895013115</v>
      </c>
      <c r="P1386" s="233"/>
      <c r="Q1386" s="233"/>
      <c r="R1386" s="233">
        <v>3</v>
      </c>
    </row>
    <row r="1387" spans="1:18" ht="36">
      <c r="A1387" s="229">
        <v>248</v>
      </c>
      <c r="B1387" s="226" t="s">
        <v>2433</v>
      </c>
      <c r="C1387" s="230" t="s">
        <v>2434</v>
      </c>
      <c r="D1387" s="231">
        <v>96.35</v>
      </c>
      <c r="E1387" s="231">
        <v>88.73</v>
      </c>
      <c r="F1387" s="231"/>
      <c r="G1387" s="231">
        <v>7.62</v>
      </c>
      <c r="H1387" s="232">
        <v>1053.44</v>
      </c>
      <c r="I1387" s="232">
        <v>1020.46</v>
      </c>
      <c r="J1387" s="232"/>
      <c r="K1387" s="232">
        <v>32.979999999999997</v>
      </c>
      <c r="L1387" s="354">
        <v>10.933471717695902</v>
      </c>
      <c r="M1387" s="354">
        <v>11.500732559450016</v>
      </c>
      <c r="N1387" s="354" t="s">
        <v>138</v>
      </c>
      <c r="O1387" s="354">
        <v>4.3280839895013115</v>
      </c>
      <c r="P1387" s="233"/>
      <c r="Q1387" s="233"/>
      <c r="R1387" s="233">
        <v>3</v>
      </c>
    </row>
    <row r="1388" spans="1:18" ht="36">
      <c r="A1388" s="229">
        <v>249</v>
      </c>
      <c r="B1388" s="226" t="s">
        <v>2435</v>
      </c>
      <c r="C1388" s="230" t="s">
        <v>2436</v>
      </c>
      <c r="D1388" s="231">
        <v>14.8</v>
      </c>
      <c r="E1388" s="231">
        <v>14.8</v>
      </c>
      <c r="F1388" s="231"/>
      <c r="G1388" s="231"/>
      <c r="H1388" s="232">
        <v>170.26</v>
      </c>
      <c r="I1388" s="232">
        <v>170.26</v>
      </c>
      <c r="J1388" s="232"/>
      <c r="K1388" s="232"/>
      <c r="L1388" s="354">
        <v>11.504054054054054</v>
      </c>
      <c r="M1388" s="354">
        <v>11.504054054054054</v>
      </c>
      <c r="N1388" s="354" t="s">
        <v>138</v>
      </c>
      <c r="O1388" s="354" t="s">
        <v>138</v>
      </c>
      <c r="P1388" s="233"/>
      <c r="Q1388" s="233"/>
      <c r="R1388" s="233">
        <v>3</v>
      </c>
    </row>
    <row r="1389" spans="1:18" ht="36">
      <c r="A1389" s="229">
        <v>250</v>
      </c>
      <c r="B1389" s="226" t="s">
        <v>2437</v>
      </c>
      <c r="C1389" s="230" t="s">
        <v>2438</v>
      </c>
      <c r="D1389" s="231">
        <v>25.91</v>
      </c>
      <c r="E1389" s="231">
        <v>25.91</v>
      </c>
      <c r="F1389" s="231"/>
      <c r="G1389" s="231"/>
      <c r="H1389" s="232">
        <v>297.95</v>
      </c>
      <c r="I1389" s="232">
        <v>297.95</v>
      </c>
      <c r="J1389" s="232"/>
      <c r="K1389" s="232"/>
      <c r="L1389" s="354">
        <v>11.499421072944809</v>
      </c>
      <c r="M1389" s="354">
        <v>11.499421072944809</v>
      </c>
      <c r="N1389" s="354" t="s">
        <v>138</v>
      </c>
      <c r="O1389" s="354" t="s">
        <v>138</v>
      </c>
      <c r="P1389" s="233"/>
      <c r="Q1389" s="233"/>
      <c r="R1389" s="233">
        <v>3</v>
      </c>
    </row>
    <row r="1390" spans="1:18" ht="36">
      <c r="A1390" s="229">
        <v>251</v>
      </c>
      <c r="B1390" s="226" t="s">
        <v>2439</v>
      </c>
      <c r="C1390" s="230" t="s">
        <v>2440</v>
      </c>
      <c r="D1390" s="231">
        <v>11.77</v>
      </c>
      <c r="E1390" s="231">
        <v>11.77</v>
      </c>
      <c r="F1390" s="231"/>
      <c r="G1390" s="231"/>
      <c r="H1390" s="232">
        <v>135.33000000000001</v>
      </c>
      <c r="I1390" s="232">
        <v>135.33000000000001</v>
      </c>
      <c r="J1390" s="232"/>
      <c r="K1390" s="232"/>
      <c r="L1390" s="354">
        <v>11.497875955819882</v>
      </c>
      <c r="M1390" s="354">
        <v>11.497875955819882</v>
      </c>
      <c r="N1390" s="354" t="s">
        <v>138</v>
      </c>
      <c r="O1390" s="354" t="s">
        <v>138</v>
      </c>
      <c r="P1390" s="233"/>
      <c r="Q1390" s="233"/>
      <c r="R1390" s="233">
        <v>3</v>
      </c>
    </row>
    <row r="1391" spans="1:18" ht="36">
      <c r="A1391" s="229">
        <v>252</v>
      </c>
      <c r="B1391" s="226" t="s">
        <v>2441</v>
      </c>
      <c r="C1391" s="230" t="s">
        <v>2442</v>
      </c>
      <c r="D1391" s="231">
        <v>20.97</v>
      </c>
      <c r="E1391" s="231">
        <v>20.97</v>
      </c>
      <c r="F1391" s="231"/>
      <c r="G1391" s="231"/>
      <c r="H1391" s="232">
        <v>241.2</v>
      </c>
      <c r="I1391" s="232">
        <v>241.2</v>
      </c>
      <c r="J1391" s="232"/>
      <c r="K1391" s="232"/>
      <c r="L1391" s="354">
        <v>11.502145922746781</v>
      </c>
      <c r="M1391" s="354">
        <v>11.502145922746781</v>
      </c>
      <c r="N1391" s="354" t="s">
        <v>138</v>
      </c>
      <c r="O1391" s="354" t="s">
        <v>138</v>
      </c>
      <c r="P1391" s="233"/>
      <c r="Q1391" s="233"/>
      <c r="R1391" s="233">
        <v>3</v>
      </c>
    </row>
    <row r="1392" spans="1:18" ht="12.75">
      <c r="A1392" s="379" t="s">
        <v>2443</v>
      </c>
      <c r="B1392" s="380"/>
      <c r="C1392" s="380"/>
      <c r="D1392" s="380"/>
      <c r="E1392" s="380"/>
      <c r="F1392" s="380"/>
      <c r="G1392" s="380"/>
      <c r="H1392" s="380"/>
      <c r="I1392" s="380"/>
      <c r="J1392" s="380"/>
      <c r="K1392" s="380"/>
      <c r="L1392" s="380"/>
      <c r="M1392" s="380"/>
      <c r="N1392" s="380"/>
      <c r="O1392" s="380"/>
      <c r="P1392" s="380"/>
      <c r="Q1392" s="380"/>
      <c r="R1392" s="380"/>
    </row>
    <row r="1393" spans="1:18" ht="48">
      <c r="A1393" s="229">
        <v>253</v>
      </c>
      <c r="B1393" s="226" t="s">
        <v>2444</v>
      </c>
      <c r="C1393" s="230" t="s">
        <v>2445</v>
      </c>
      <c r="D1393" s="231">
        <v>65.7</v>
      </c>
      <c r="E1393" s="231">
        <v>55.05</v>
      </c>
      <c r="F1393" s="231"/>
      <c r="G1393" s="231">
        <v>10.65</v>
      </c>
      <c r="H1393" s="232">
        <v>672.07</v>
      </c>
      <c r="I1393" s="232">
        <v>633.09</v>
      </c>
      <c r="J1393" s="232"/>
      <c r="K1393" s="232">
        <v>38.979999999999997</v>
      </c>
      <c r="L1393" s="354">
        <v>10.229375951293759</v>
      </c>
      <c r="M1393" s="354">
        <v>11.500272479564034</v>
      </c>
      <c r="N1393" s="354" t="s">
        <v>138</v>
      </c>
      <c r="O1393" s="354">
        <v>3.6600938967136147</v>
      </c>
      <c r="P1393" s="233"/>
      <c r="Q1393" s="233"/>
      <c r="R1393" s="233">
        <v>4</v>
      </c>
    </row>
    <row r="1394" spans="1:18" ht="48">
      <c r="A1394" s="229">
        <v>254</v>
      </c>
      <c r="B1394" s="226" t="s">
        <v>2446</v>
      </c>
      <c r="C1394" s="230" t="s">
        <v>2447</v>
      </c>
      <c r="D1394" s="231">
        <v>43.68</v>
      </c>
      <c r="E1394" s="231">
        <v>33.03</v>
      </c>
      <c r="F1394" s="231"/>
      <c r="G1394" s="231">
        <v>10.65</v>
      </c>
      <c r="H1394" s="232">
        <v>418.83</v>
      </c>
      <c r="I1394" s="232">
        <v>379.85</v>
      </c>
      <c r="J1394" s="232"/>
      <c r="K1394" s="232">
        <v>38.979999999999997</v>
      </c>
      <c r="L1394" s="354">
        <v>9.5885989010989015</v>
      </c>
      <c r="M1394" s="354">
        <v>11.500151377535573</v>
      </c>
      <c r="N1394" s="354" t="s">
        <v>138</v>
      </c>
      <c r="O1394" s="354">
        <v>3.6600938967136147</v>
      </c>
      <c r="P1394" s="233"/>
      <c r="Q1394" s="233"/>
      <c r="R1394" s="233">
        <v>4</v>
      </c>
    </row>
    <row r="1395" spans="1:18" ht="48">
      <c r="A1395" s="229">
        <v>255</v>
      </c>
      <c r="B1395" s="226" t="s">
        <v>2448</v>
      </c>
      <c r="C1395" s="230" t="s">
        <v>2449</v>
      </c>
      <c r="D1395" s="231">
        <v>76.709999999999994</v>
      </c>
      <c r="E1395" s="231">
        <v>66.06</v>
      </c>
      <c r="F1395" s="231"/>
      <c r="G1395" s="231">
        <v>10.65</v>
      </c>
      <c r="H1395" s="232">
        <v>798.68</v>
      </c>
      <c r="I1395" s="232">
        <v>759.7</v>
      </c>
      <c r="J1395" s="232"/>
      <c r="K1395" s="232">
        <v>38.979999999999997</v>
      </c>
      <c r="L1395" s="354">
        <v>10.411680354582193</v>
      </c>
      <c r="M1395" s="354">
        <v>11.500151377535573</v>
      </c>
      <c r="N1395" s="354" t="s">
        <v>138</v>
      </c>
      <c r="O1395" s="354">
        <v>3.6600938967136147</v>
      </c>
      <c r="P1395" s="233"/>
      <c r="Q1395" s="233"/>
      <c r="R1395" s="233">
        <v>4</v>
      </c>
    </row>
    <row r="1396" spans="1:18" ht="36">
      <c r="A1396" s="229">
        <v>256</v>
      </c>
      <c r="B1396" s="226" t="s">
        <v>2450</v>
      </c>
      <c r="C1396" s="230" t="s">
        <v>2451</v>
      </c>
      <c r="D1396" s="231">
        <v>14.21</v>
      </c>
      <c r="E1396" s="231">
        <v>14.21</v>
      </c>
      <c r="F1396" s="231"/>
      <c r="G1396" s="231"/>
      <c r="H1396" s="232">
        <v>163.41</v>
      </c>
      <c r="I1396" s="232">
        <v>163.41</v>
      </c>
      <c r="J1396" s="232"/>
      <c r="K1396" s="232"/>
      <c r="L1396" s="354">
        <v>11.499648135116114</v>
      </c>
      <c r="M1396" s="354">
        <v>11.499648135116114</v>
      </c>
      <c r="N1396" s="354" t="s">
        <v>138</v>
      </c>
      <c r="O1396" s="354" t="s">
        <v>138</v>
      </c>
      <c r="P1396" s="233"/>
      <c r="Q1396" s="233"/>
      <c r="R1396" s="233">
        <v>4</v>
      </c>
    </row>
    <row r="1397" spans="1:18" ht="36">
      <c r="A1397" s="229">
        <v>257</v>
      </c>
      <c r="B1397" s="226" t="s">
        <v>2452</v>
      </c>
      <c r="C1397" s="230" t="s">
        <v>2453</v>
      </c>
      <c r="D1397" s="231">
        <v>13.93</v>
      </c>
      <c r="E1397" s="231">
        <v>13.93</v>
      </c>
      <c r="F1397" s="231"/>
      <c r="G1397" s="231"/>
      <c r="H1397" s="232">
        <v>160.16999999999999</v>
      </c>
      <c r="I1397" s="232">
        <v>160.16999999999999</v>
      </c>
      <c r="J1397" s="232"/>
      <c r="K1397" s="232"/>
      <c r="L1397" s="354">
        <v>11.498205312275664</v>
      </c>
      <c r="M1397" s="354">
        <v>11.498205312275664</v>
      </c>
      <c r="N1397" s="354" t="s">
        <v>138</v>
      </c>
      <c r="O1397" s="354" t="s">
        <v>138</v>
      </c>
      <c r="P1397" s="233"/>
      <c r="Q1397" s="233"/>
      <c r="R1397" s="233">
        <v>4</v>
      </c>
    </row>
    <row r="1398" spans="1:18" ht="36">
      <c r="A1398" s="229">
        <v>258</v>
      </c>
      <c r="B1398" s="226" t="s">
        <v>2454</v>
      </c>
      <c r="C1398" s="230" t="s">
        <v>2455</v>
      </c>
      <c r="D1398" s="231">
        <v>11.01</v>
      </c>
      <c r="E1398" s="231">
        <v>11.01</v>
      </c>
      <c r="F1398" s="231"/>
      <c r="G1398" s="231"/>
      <c r="H1398" s="232">
        <v>126.62</v>
      </c>
      <c r="I1398" s="232">
        <v>126.62</v>
      </c>
      <c r="J1398" s="232"/>
      <c r="K1398" s="232"/>
      <c r="L1398" s="354">
        <v>11.500454132606722</v>
      </c>
      <c r="M1398" s="354">
        <v>11.500454132606722</v>
      </c>
      <c r="N1398" s="354" t="s">
        <v>138</v>
      </c>
      <c r="O1398" s="354" t="s">
        <v>138</v>
      </c>
      <c r="P1398" s="233"/>
      <c r="Q1398" s="233"/>
      <c r="R1398" s="233">
        <v>4</v>
      </c>
    </row>
    <row r="1399" spans="1:18" ht="36">
      <c r="A1399" s="229">
        <v>259</v>
      </c>
      <c r="B1399" s="226" t="s">
        <v>2456</v>
      </c>
      <c r="C1399" s="230" t="s">
        <v>2457</v>
      </c>
      <c r="D1399" s="231">
        <v>13.46</v>
      </c>
      <c r="E1399" s="231">
        <v>13.46</v>
      </c>
      <c r="F1399" s="231"/>
      <c r="G1399" s="231"/>
      <c r="H1399" s="232">
        <v>154.75</v>
      </c>
      <c r="I1399" s="232">
        <v>154.75</v>
      </c>
      <c r="J1399" s="232"/>
      <c r="K1399" s="232"/>
      <c r="L1399" s="354">
        <v>11.49702823179792</v>
      </c>
      <c r="M1399" s="354">
        <v>11.49702823179792</v>
      </c>
      <c r="N1399" s="354" t="s">
        <v>138</v>
      </c>
      <c r="O1399" s="354" t="s">
        <v>138</v>
      </c>
      <c r="P1399" s="233"/>
      <c r="Q1399" s="233"/>
      <c r="R1399" s="233">
        <v>4</v>
      </c>
    </row>
    <row r="1400" spans="1:18" ht="12.75">
      <c r="A1400" s="379" t="s">
        <v>2458</v>
      </c>
      <c r="B1400" s="380"/>
      <c r="C1400" s="380"/>
      <c r="D1400" s="380"/>
      <c r="E1400" s="380"/>
      <c r="F1400" s="380"/>
      <c r="G1400" s="380"/>
      <c r="H1400" s="380"/>
      <c r="I1400" s="380"/>
      <c r="J1400" s="380"/>
      <c r="K1400" s="380"/>
      <c r="L1400" s="380"/>
      <c r="M1400" s="380"/>
      <c r="N1400" s="380"/>
      <c r="O1400" s="380"/>
      <c r="P1400" s="380"/>
      <c r="Q1400" s="380"/>
      <c r="R1400" s="380"/>
    </row>
    <row r="1401" spans="1:18" ht="60">
      <c r="A1401" s="229">
        <v>260</v>
      </c>
      <c r="B1401" s="226" t="s">
        <v>2459</v>
      </c>
      <c r="C1401" s="230" t="s">
        <v>2460</v>
      </c>
      <c r="D1401" s="231">
        <v>193.86</v>
      </c>
      <c r="E1401" s="231">
        <v>193.86</v>
      </c>
      <c r="F1401" s="231"/>
      <c r="G1401" s="231"/>
      <c r="H1401" s="232">
        <v>2229.34</v>
      </c>
      <c r="I1401" s="232">
        <v>2229.34</v>
      </c>
      <c r="J1401" s="232"/>
      <c r="K1401" s="232"/>
      <c r="L1401" s="354">
        <v>11.499742081914784</v>
      </c>
      <c r="M1401" s="354">
        <v>11.499742081914784</v>
      </c>
      <c r="N1401" s="354" t="s">
        <v>138</v>
      </c>
      <c r="O1401" s="354" t="s">
        <v>138</v>
      </c>
      <c r="P1401" s="233"/>
      <c r="Q1401" s="233"/>
      <c r="R1401" s="233">
        <v>5</v>
      </c>
    </row>
    <row r="1402" spans="1:18" ht="48">
      <c r="A1402" s="229">
        <v>261</v>
      </c>
      <c r="B1402" s="226" t="s">
        <v>2461</v>
      </c>
      <c r="C1402" s="230" t="s">
        <v>2462</v>
      </c>
      <c r="D1402" s="231">
        <v>241.11</v>
      </c>
      <c r="E1402" s="231">
        <v>241.11</v>
      </c>
      <c r="F1402" s="231"/>
      <c r="G1402" s="231"/>
      <c r="H1402" s="232">
        <v>2772.75</v>
      </c>
      <c r="I1402" s="232">
        <v>2772.75</v>
      </c>
      <c r="J1402" s="232"/>
      <c r="K1402" s="232"/>
      <c r="L1402" s="354">
        <v>11.49993778773174</v>
      </c>
      <c r="M1402" s="354">
        <v>11.49993778773174</v>
      </c>
      <c r="N1402" s="354" t="s">
        <v>138</v>
      </c>
      <c r="O1402" s="354" t="s">
        <v>138</v>
      </c>
      <c r="P1402" s="233"/>
      <c r="Q1402" s="233"/>
      <c r="R1402" s="233">
        <v>5</v>
      </c>
    </row>
    <row r="1403" spans="1:18" ht="48">
      <c r="A1403" s="229">
        <v>262</v>
      </c>
      <c r="B1403" s="226" t="s">
        <v>2463</v>
      </c>
      <c r="C1403" s="230" t="s">
        <v>2464</v>
      </c>
      <c r="D1403" s="231">
        <v>342.04</v>
      </c>
      <c r="E1403" s="231">
        <v>342.04</v>
      </c>
      <c r="F1403" s="231"/>
      <c r="G1403" s="231"/>
      <c r="H1403" s="232">
        <v>3933.51</v>
      </c>
      <c r="I1403" s="232">
        <v>3933.51</v>
      </c>
      <c r="J1403" s="232"/>
      <c r="K1403" s="232"/>
      <c r="L1403" s="354">
        <v>11.500146181733131</v>
      </c>
      <c r="M1403" s="354">
        <v>11.500146181733131</v>
      </c>
      <c r="N1403" s="354" t="s">
        <v>138</v>
      </c>
      <c r="O1403" s="354" t="s">
        <v>138</v>
      </c>
      <c r="P1403" s="233"/>
      <c r="Q1403" s="233"/>
      <c r="R1403" s="233">
        <v>5</v>
      </c>
    </row>
    <row r="1404" spans="1:18" ht="12.75">
      <c r="A1404" s="379" t="s">
        <v>2465</v>
      </c>
      <c r="B1404" s="380"/>
      <c r="C1404" s="380"/>
      <c r="D1404" s="380"/>
      <c r="E1404" s="380"/>
      <c r="F1404" s="380"/>
      <c r="G1404" s="380"/>
      <c r="H1404" s="380"/>
      <c r="I1404" s="380"/>
      <c r="J1404" s="380"/>
      <c r="K1404" s="380"/>
      <c r="L1404" s="380"/>
      <c r="M1404" s="380"/>
      <c r="N1404" s="380"/>
      <c r="O1404" s="380"/>
      <c r="P1404" s="380"/>
      <c r="Q1404" s="380"/>
      <c r="R1404" s="380"/>
    </row>
    <row r="1405" spans="1:18" ht="24">
      <c r="A1405" s="229">
        <v>263</v>
      </c>
      <c r="B1405" s="226" t="s">
        <v>2466</v>
      </c>
      <c r="C1405" s="230" t="s">
        <v>2465</v>
      </c>
      <c r="D1405" s="231">
        <v>43.86</v>
      </c>
      <c r="E1405" s="231">
        <v>35.14</v>
      </c>
      <c r="F1405" s="231"/>
      <c r="G1405" s="231">
        <v>8.7200000000000006</v>
      </c>
      <c r="H1405" s="232">
        <v>499.58</v>
      </c>
      <c r="I1405" s="232">
        <v>404.07</v>
      </c>
      <c r="J1405" s="232"/>
      <c r="K1405" s="232">
        <v>95.51</v>
      </c>
      <c r="L1405" s="354">
        <v>11.390332877336981</v>
      </c>
      <c r="M1405" s="354">
        <v>11.498861696072851</v>
      </c>
      <c r="N1405" s="354" t="s">
        <v>138</v>
      </c>
      <c r="O1405" s="354">
        <v>10.952981651376147</v>
      </c>
      <c r="P1405" s="233"/>
      <c r="Q1405" s="233"/>
      <c r="R1405" s="233">
        <v>6</v>
      </c>
    </row>
    <row r="1406" spans="1:18" ht="12.75">
      <c r="A1406" s="379" t="s">
        <v>2467</v>
      </c>
      <c r="B1406" s="380"/>
      <c r="C1406" s="380"/>
      <c r="D1406" s="380"/>
      <c r="E1406" s="380"/>
      <c r="F1406" s="380"/>
      <c r="G1406" s="380"/>
      <c r="H1406" s="380"/>
      <c r="I1406" s="380"/>
      <c r="J1406" s="380"/>
      <c r="K1406" s="380"/>
      <c r="L1406" s="380"/>
      <c r="M1406" s="380"/>
      <c r="N1406" s="380"/>
      <c r="O1406" s="380"/>
      <c r="P1406" s="380"/>
      <c r="Q1406" s="380"/>
      <c r="R1406" s="380"/>
    </row>
    <row r="1407" spans="1:18" ht="36">
      <c r="A1407" s="229">
        <v>264</v>
      </c>
      <c r="B1407" s="226" t="s">
        <v>2468</v>
      </c>
      <c r="C1407" s="230" t="s">
        <v>2469</v>
      </c>
      <c r="D1407" s="231">
        <v>165.89</v>
      </c>
      <c r="E1407" s="231">
        <v>157.51</v>
      </c>
      <c r="F1407" s="231"/>
      <c r="G1407" s="231">
        <v>8.3800000000000008</v>
      </c>
      <c r="H1407" s="232">
        <v>1890.47</v>
      </c>
      <c r="I1407" s="232">
        <v>1811.34</v>
      </c>
      <c r="J1407" s="232"/>
      <c r="K1407" s="232">
        <v>79.13</v>
      </c>
      <c r="L1407" s="354">
        <v>11.39592501054916</v>
      </c>
      <c r="M1407" s="354">
        <v>11.499841279918735</v>
      </c>
      <c r="N1407" s="354" t="s">
        <v>138</v>
      </c>
      <c r="O1407" s="354">
        <v>9.4427207637231483</v>
      </c>
      <c r="P1407" s="233"/>
      <c r="Q1407" s="233"/>
      <c r="R1407" s="233">
        <v>7</v>
      </c>
    </row>
    <row r="1408" spans="1:18" ht="36">
      <c r="A1408" s="229">
        <v>265</v>
      </c>
      <c r="B1408" s="226" t="s">
        <v>2470</v>
      </c>
      <c r="C1408" s="230" t="s">
        <v>2471</v>
      </c>
      <c r="D1408" s="231">
        <v>205.96</v>
      </c>
      <c r="E1408" s="231">
        <v>197.58</v>
      </c>
      <c r="F1408" s="231"/>
      <c r="G1408" s="231">
        <v>8.3800000000000008</v>
      </c>
      <c r="H1408" s="232">
        <v>2351.35</v>
      </c>
      <c r="I1408" s="232">
        <v>2272.2199999999998</v>
      </c>
      <c r="J1408" s="232"/>
      <c r="K1408" s="232">
        <v>79.13</v>
      </c>
      <c r="L1408" s="354">
        <v>11.416537191687706</v>
      </c>
      <c r="M1408" s="354">
        <v>11.500253062050813</v>
      </c>
      <c r="N1408" s="354" t="s">
        <v>138</v>
      </c>
      <c r="O1408" s="354">
        <v>9.4427207637231483</v>
      </c>
      <c r="P1408" s="233"/>
      <c r="Q1408" s="233"/>
      <c r="R1408" s="233">
        <v>7</v>
      </c>
    </row>
    <row r="1409" spans="1:18" ht="36">
      <c r="A1409" s="229">
        <v>266</v>
      </c>
      <c r="B1409" s="226" t="s">
        <v>2472</v>
      </c>
      <c r="C1409" s="230" t="s">
        <v>2473</v>
      </c>
      <c r="D1409" s="231">
        <v>197.58</v>
      </c>
      <c r="E1409" s="231">
        <v>189.2</v>
      </c>
      <c r="F1409" s="231"/>
      <c r="G1409" s="231">
        <v>8.3800000000000008</v>
      </c>
      <c r="H1409" s="232">
        <v>2254.88</v>
      </c>
      <c r="I1409" s="232">
        <v>2175.75</v>
      </c>
      <c r="J1409" s="232"/>
      <c r="K1409" s="232">
        <v>79.13</v>
      </c>
      <c r="L1409" s="354">
        <v>11.412491142828221</v>
      </c>
      <c r="M1409" s="354">
        <v>11.499735729386893</v>
      </c>
      <c r="N1409" s="354" t="s">
        <v>138</v>
      </c>
      <c r="O1409" s="354">
        <v>9.4427207637231483</v>
      </c>
      <c r="P1409" s="233"/>
      <c r="Q1409" s="233"/>
      <c r="R1409" s="233">
        <v>7</v>
      </c>
    </row>
    <row r="1410" spans="1:18" ht="12.75">
      <c r="A1410" s="379" t="s">
        <v>2474</v>
      </c>
      <c r="B1410" s="380"/>
      <c r="C1410" s="380"/>
      <c r="D1410" s="380"/>
      <c r="E1410" s="380"/>
      <c r="F1410" s="380"/>
      <c r="G1410" s="380"/>
      <c r="H1410" s="380"/>
      <c r="I1410" s="380"/>
      <c r="J1410" s="380"/>
      <c r="K1410" s="380"/>
      <c r="L1410" s="380"/>
      <c r="M1410" s="380"/>
      <c r="N1410" s="380"/>
      <c r="O1410" s="380"/>
      <c r="P1410" s="380"/>
      <c r="Q1410" s="380"/>
      <c r="R1410" s="380"/>
    </row>
    <row r="1411" spans="1:18" ht="24">
      <c r="A1411" s="229">
        <v>267</v>
      </c>
      <c r="B1411" s="226" t="s">
        <v>2475</v>
      </c>
      <c r="C1411" s="230" t="s">
        <v>2474</v>
      </c>
      <c r="D1411" s="231">
        <v>2089.9699999999998</v>
      </c>
      <c r="E1411" s="231">
        <v>359.75</v>
      </c>
      <c r="F1411" s="231">
        <v>74.900000000000006</v>
      </c>
      <c r="G1411" s="231">
        <v>1655.32</v>
      </c>
      <c r="H1411" s="232">
        <v>14187.78</v>
      </c>
      <c r="I1411" s="232">
        <v>4137.1400000000003</v>
      </c>
      <c r="J1411" s="232">
        <v>398.31</v>
      </c>
      <c r="K1411" s="232">
        <v>9652.33</v>
      </c>
      <c r="L1411" s="354">
        <v>6.7885089259654459</v>
      </c>
      <c r="M1411" s="354">
        <v>11.500041695621961</v>
      </c>
      <c r="N1411" s="354">
        <v>5.3178905206942586</v>
      </c>
      <c r="O1411" s="354">
        <v>5.8310961022642154</v>
      </c>
      <c r="P1411" s="233"/>
      <c r="Q1411" s="233"/>
      <c r="R1411" s="233">
        <v>8</v>
      </c>
    </row>
    <row r="1412" spans="1:18" ht="12.75">
      <c r="A1412" s="379" t="s">
        <v>2476</v>
      </c>
      <c r="B1412" s="380"/>
      <c r="C1412" s="380"/>
      <c r="D1412" s="380"/>
      <c r="E1412" s="380"/>
      <c r="F1412" s="380"/>
      <c r="G1412" s="380"/>
      <c r="H1412" s="380"/>
      <c r="I1412" s="380"/>
      <c r="J1412" s="380"/>
      <c r="K1412" s="380"/>
      <c r="L1412" s="380"/>
      <c r="M1412" s="380"/>
      <c r="N1412" s="380"/>
      <c r="O1412" s="380"/>
      <c r="P1412" s="380"/>
      <c r="Q1412" s="380"/>
      <c r="R1412" s="380"/>
    </row>
    <row r="1413" spans="1:18" ht="36">
      <c r="A1413" s="229">
        <v>268</v>
      </c>
      <c r="B1413" s="226" t="s">
        <v>2477</v>
      </c>
      <c r="C1413" s="230" t="s">
        <v>2478</v>
      </c>
      <c r="D1413" s="231">
        <v>27.59</v>
      </c>
      <c r="E1413" s="231">
        <v>17.73</v>
      </c>
      <c r="F1413" s="231">
        <v>8.4600000000000009</v>
      </c>
      <c r="G1413" s="231">
        <v>1.4</v>
      </c>
      <c r="H1413" s="232">
        <v>253.45</v>
      </c>
      <c r="I1413" s="232">
        <v>203.91</v>
      </c>
      <c r="J1413" s="232">
        <v>45.65</v>
      </c>
      <c r="K1413" s="232">
        <v>3.89</v>
      </c>
      <c r="L1413" s="354">
        <v>9.1862993838347222</v>
      </c>
      <c r="M1413" s="354">
        <v>11.500846023688663</v>
      </c>
      <c r="N1413" s="354">
        <v>5.3959810874704486</v>
      </c>
      <c r="O1413" s="354">
        <v>2.7785714285714289</v>
      </c>
      <c r="P1413" s="233"/>
      <c r="Q1413" s="233"/>
      <c r="R1413" s="233">
        <v>9</v>
      </c>
    </row>
    <row r="1414" spans="1:18" ht="36">
      <c r="A1414" s="229">
        <v>269</v>
      </c>
      <c r="B1414" s="226" t="s">
        <v>2479</v>
      </c>
      <c r="C1414" s="230" t="s">
        <v>2480</v>
      </c>
      <c r="D1414" s="231">
        <v>29.6</v>
      </c>
      <c r="E1414" s="231">
        <v>19.059999999999999</v>
      </c>
      <c r="F1414" s="231">
        <v>9.06</v>
      </c>
      <c r="G1414" s="231">
        <v>1.48</v>
      </c>
      <c r="H1414" s="232">
        <v>272.14999999999998</v>
      </c>
      <c r="I1414" s="232">
        <v>219.15</v>
      </c>
      <c r="J1414" s="232">
        <v>48.88</v>
      </c>
      <c r="K1414" s="232">
        <v>4.12</v>
      </c>
      <c r="L1414" s="354">
        <v>9.1942567567567561</v>
      </c>
      <c r="M1414" s="354">
        <v>11.497901364113327</v>
      </c>
      <c r="N1414" s="354">
        <v>5.3951434878587197</v>
      </c>
      <c r="O1414" s="354">
        <v>2.7837837837837838</v>
      </c>
      <c r="P1414" s="233"/>
      <c r="Q1414" s="233"/>
      <c r="R1414" s="233">
        <v>9</v>
      </c>
    </row>
    <row r="1415" spans="1:18" ht="36">
      <c r="A1415" s="229">
        <v>270</v>
      </c>
      <c r="B1415" s="226" t="s">
        <v>2481</v>
      </c>
      <c r="C1415" s="230" t="s">
        <v>2482</v>
      </c>
      <c r="D1415" s="231">
        <v>30.86</v>
      </c>
      <c r="E1415" s="231">
        <v>19.87</v>
      </c>
      <c r="F1415" s="231">
        <v>9.51</v>
      </c>
      <c r="G1415" s="231">
        <v>1.48</v>
      </c>
      <c r="H1415" s="232">
        <v>283.95999999999998</v>
      </c>
      <c r="I1415" s="232">
        <v>228.52</v>
      </c>
      <c r="J1415" s="232">
        <v>51.32</v>
      </c>
      <c r="K1415" s="232">
        <v>4.12</v>
      </c>
      <c r="L1415" s="354">
        <v>9.2015554115359688</v>
      </c>
      <c r="M1415" s="354">
        <v>11.500754906894816</v>
      </c>
      <c r="N1415" s="354">
        <v>5.3964248159831758</v>
      </c>
      <c r="O1415" s="354">
        <v>2.7837837837837838</v>
      </c>
      <c r="P1415" s="233"/>
      <c r="Q1415" s="233"/>
      <c r="R1415" s="233">
        <v>9</v>
      </c>
    </row>
    <row r="1416" spans="1:18" ht="36">
      <c r="A1416" s="229">
        <v>271</v>
      </c>
      <c r="B1416" s="226" t="s">
        <v>2483</v>
      </c>
      <c r="C1416" s="230" t="s">
        <v>2484</v>
      </c>
      <c r="D1416" s="231">
        <v>32.71</v>
      </c>
      <c r="E1416" s="231">
        <v>21.09</v>
      </c>
      <c r="F1416" s="231">
        <v>10.06</v>
      </c>
      <c r="G1416" s="231">
        <v>1.56</v>
      </c>
      <c r="H1416" s="232">
        <v>301.23</v>
      </c>
      <c r="I1416" s="232">
        <v>242.58</v>
      </c>
      <c r="J1416" s="232">
        <v>54.3</v>
      </c>
      <c r="K1416" s="232">
        <v>4.3499999999999996</v>
      </c>
      <c r="L1416" s="354">
        <v>9.2091103638031182</v>
      </c>
      <c r="M1416" s="354">
        <v>11.502133712660029</v>
      </c>
      <c r="N1416" s="354">
        <v>5.3976143141153079</v>
      </c>
      <c r="O1416" s="354">
        <v>2.7884615384615383</v>
      </c>
      <c r="P1416" s="233"/>
      <c r="Q1416" s="233"/>
      <c r="R1416" s="233">
        <v>9</v>
      </c>
    </row>
    <row r="1417" spans="1:18" ht="12.75">
      <c r="A1417" s="229"/>
      <c r="B1417" s="226"/>
      <c r="C1417" s="230"/>
      <c r="D1417" s="231"/>
      <c r="E1417" s="231"/>
      <c r="F1417" s="231"/>
      <c r="G1417" s="231"/>
      <c r="H1417" s="232"/>
      <c r="I1417" s="232"/>
      <c r="J1417" s="232"/>
      <c r="K1417" s="232"/>
      <c r="L1417" s="354"/>
      <c r="M1417" s="354"/>
      <c r="N1417" s="354"/>
      <c r="O1417" s="354"/>
      <c r="P1417" s="224"/>
      <c r="Q1417" s="224"/>
      <c r="R1417" s="224"/>
    </row>
    <row r="1418" spans="1:18">
      <c r="A1418" s="233"/>
      <c r="B1418" s="52"/>
      <c r="C1418" s="233"/>
      <c r="D1418" s="233"/>
      <c r="E1418" s="233"/>
      <c r="F1418" s="233"/>
      <c r="G1418" s="233"/>
      <c r="H1418" s="53"/>
      <c r="I1418" s="53"/>
      <c r="J1418" s="53"/>
      <c r="K1418" s="53"/>
      <c r="L1418" s="356"/>
      <c r="M1418" s="356"/>
      <c r="N1418" s="356"/>
      <c r="O1418" s="356"/>
      <c r="P1418" s="209"/>
      <c r="Q1418" s="209"/>
      <c r="R1418" s="209"/>
    </row>
    <row r="1419" spans="1:18" ht="12.75">
      <c r="A1419" s="361" t="s">
        <v>63</v>
      </c>
      <c r="B1419" s="361"/>
      <c r="C1419" s="361"/>
      <c r="D1419" s="227">
        <v>258835.63</v>
      </c>
      <c r="E1419" s="227">
        <v>109495.78</v>
      </c>
      <c r="F1419" s="227">
        <v>3338.83</v>
      </c>
      <c r="G1419" s="227">
        <v>146001.01999999999</v>
      </c>
      <c r="H1419" s="228">
        <v>1883521.41</v>
      </c>
      <c r="I1419" s="228">
        <v>1259208.72</v>
      </c>
      <c r="J1419" s="228">
        <v>18252.95</v>
      </c>
      <c r="K1419" s="228">
        <v>606059.74</v>
      </c>
      <c r="L1419" s="357">
        <v>7.2769015996754387</v>
      </c>
      <c r="M1419" s="357">
        <v>11.500066212597417</v>
      </c>
      <c r="N1419" s="357">
        <v>5.466870131153728</v>
      </c>
      <c r="O1419" s="357">
        <v>4.1510651089971837</v>
      </c>
      <c r="P1419" s="224"/>
      <c r="Q1419" s="224"/>
      <c r="R1419" s="224"/>
    </row>
    <row r="1420" spans="1:18">
      <c r="A1420" s="233"/>
      <c r="B1420" s="52"/>
      <c r="C1420" s="233"/>
      <c r="D1420" s="233"/>
      <c r="E1420" s="233"/>
      <c r="F1420" s="233"/>
      <c r="G1420" s="233"/>
      <c r="H1420" s="53"/>
      <c r="I1420" s="53"/>
      <c r="J1420" s="53"/>
      <c r="K1420" s="53"/>
      <c r="L1420" s="356"/>
      <c r="M1420" s="356"/>
      <c r="N1420" s="356"/>
      <c r="O1420" s="356"/>
    </row>
    <row r="1421" spans="1:18" ht="27" customHeight="1">
      <c r="A1421" s="374" t="s">
        <v>2485</v>
      </c>
      <c r="B1421" s="375"/>
      <c r="C1421" s="375"/>
      <c r="D1421" s="375"/>
      <c r="E1421" s="375"/>
      <c r="F1421" s="375"/>
      <c r="G1421" s="375"/>
      <c r="H1421" s="375"/>
      <c r="I1421" s="375"/>
      <c r="J1421" s="375"/>
      <c r="K1421" s="375"/>
      <c r="L1421" s="375"/>
      <c r="M1421" s="375"/>
      <c r="N1421" s="375"/>
      <c r="O1421" s="375"/>
    </row>
    <row r="1422" spans="1:18" ht="12.75">
      <c r="A1422" s="360" t="s">
        <v>2486</v>
      </c>
      <c r="B1422" s="361"/>
      <c r="C1422" s="361"/>
      <c r="D1422" s="361"/>
      <c r="E1422" s="361"/>
      <c r="F1422" s="361"/>
      <c r="G1422" s="361"/>
      <c r="H1422" s="361"/>
      <c r="I1422" s="361"/>
      <c r="J1422" s="361"/>
      <c r="K1422" s="361"/>
      <c r="L1422" s="361"/>
      <c r="M1422" s="361"/>
      <c r="N1422" s="361"/>
      <c r="O1422" s="361"/>
      <c r="P1422" s="361"/>
      <c r="Q1422" s="361"/>
      <c r="R1422" s="361"/>
    </row>
    <row r="1423" spans="1:18" ht="48">
      <c r="A1423" s="245">
        <v>1</v>
      </c>
      <c r="B1423" s="242" t="s">
        <v>2487</v>
      </c>
      <c r="C1423" s="246" t="s">
        <v>2488</v>
      </c>
      <c r="D1423" s="247">
        <v>8440.16</v>
      </c>
      <c r="E1423" s="247">
        <v>3167.87</v>
      </c>
      <c r="F1423" s="247">
        <v>35.380000000000003</v>
      </c>
      <c r="G1423" s="247">
        <v>5236.91</v>
      </c>
      <c r="H1423" s="248">
        <v>59740.480000000003</v>
      </c>
      <c r="I1423" s="248">
        <v>36432.03</v>
      </c>
      <c r="J1423" s="248">
        <v>197.86</v>
      </c>
      <c r="K1423" s="248">
        <v>23110.59</v>
      </c>
      <c r="L1423" s="354">
        <v>7.0781217417679292</v>
      </c>
      <c r="M1423" s="354">
        <v>11.500481396016882</v>
      </c>
      <c r="N1423" s="354">
        <v>5.592425098925947</v>
      </c>
      <c r="O1423" s="354">
        <v>4.4130202734055004</v>
      </c>
      <c r="P1423" s="249"/>
      <c r="Q1423" s="249"/>
      <c r="R1423" s="249">
        <v>1</v>
      </c>
    </row>
    <row r="1424" spans="1:18" ht="48">
      <c r="A1424" s="245">
        <v>2</v>
      </c>
      <c r="B1424" s="242" t="s">
        <v>2489</v>
      </c>
      <c r="C1424" s="246" t="s">
        <v>2490</v>
      </c>
      <c r="D1424" s="247">
        <v>6639.83</v>
      </c>
      <c r="E1424" s="247">
        <v>2000.3</v>
      </c>
      <c r="F1424" s="247">
        <v>35.380000000000003</v>
      </c>
      <c r="G1424" s="247">
        <v>4604.1499999999996</v>
      </c>
      <c r="H1424" s="248">
        <v>44020.05</v>
      </c>
      <c r="I1424" s="248">
        <v>23004.400000000001</v>
      </c>
      <c r="J1424" s="248">
        <v>197.86</v>
      </c>
      <c r="K1424" s="248">
        <v>20817.79</v>
      </c>
      <c r="L1424" s="354">
        <v>6.629695338585476</v>
      </c>
      <c r="M1424" s="354">
        <v>11.500474928760687</v>
      </c>
      <c r="N1424" s="354">
        <v>5.592425098925947</v>
      </c>
      <c r="O1424" s="354">
        <v>4.5215273177459467</v>
      </c>
      <c r="P1424" s="249"/>
      <c r="Q1424" s="249"/>
      <c r="R1424" s="249">
        <v>1</v>
      </c>
    </row>
    <row r="1425" spans="1:18" ht="48">
      <c r="A1425" s="245">
        <v>3</v>
      </c>
      <c r="B1425" s="242" t="s">
        <v>2491</v>
      </c>
      <c r="C1425" s="246" t="s">
        <v>2492</v>
      </c>
      <c r="D1425" s="247">
        <v>5306.86</v>
      </c>
      <c r="E1425" s="247">
        <v>1404.18</v>
      </c>
      <c r="F1425" s="247">
        <v>35.380000000000003</v>
      </c>
      <c r="G1425" s="247">
        <v>3867.3</v>
      </c>
      <c r="H1425" s="248">
        <v>34335.440000000002</v>
      </c>
      <c r="I1425" s="248">
        <v>16148.78</v>
      </c>
      <c r="J1425" s="248">
        <v>197.86</v>
      </c>
      <c r="K1425" s="248">
        <v>17988.8</v>
      </c>
      <c r="L1425" s="354">
        <v>6.470010514692305</v>
      </c>
      <c r="M1425" s="354">
        <v>11.50050563318093</v>
      </c>
      <c r="N1425" s="354">
        <v>5.592425098925947</v>
      </c>
      <c r="O1425" s="354">
        <v>4.6515139761590767</v>
      </c>
      <c r="P1425" s="249"/>
      <c r="Q1425" s="249"/>
      <c r="R1425" s="249">
        <v>1</v>
      </c>
    </row>
    <row r="1426" spans="1:18" ht="48">
      <c r="A1426" s="245">
        <v>4</v>
      </c>
      <c r="B1426" s="242" t="s">
        <v>2493</v>
      </c>
      <c r="C1426" s="246" t="s">
        <v>2494</v>
      </c>
      <c r="D1426" s="247">
        <v>7793.08</v>
      </c>
      <c r="E1426" s="247">
        <v>3311.75</v>
      </c>
      <c r="F1426" s="247">
        <v>35.380000000000003</v>
      </c>
      <c r="G1426" s="247">
        <v>4445.95</v>
      </c>
      <c r="H1426" s="248">
        <v>62439.32</v>
      </c>
      <c r="I1426" s="248">
        <v>38086.75</v>
      </c>
      <c r="J1426" s="248">
        <v>197.86</v>
      </c>
      <c r="K1426" s="248">
        <v>24154.71</v>
      </c>
      <c r="L1426" s="354">
        <v>8.0121492400950594</v>
      </c>
      <c r="M1426" s="354">
        <v>11.500490677134446</v>
      </c>
      <c r="N1426" s="354">
        <v>5.592425098925947</v>
      </c>
      <c r="O1426" s="354">
        <v>5.4329693316389074</v>
      </c>
      <c r="P1426" s="249"/>
      <c r="Q1426" s="249"/>
      <c r="R1426" s="249">
        <v>1</v>
      </c>
    </row>
    <row r="1427" spans="1:18" ht="48">
      <c r="A1427" s="245">
        <v>5</v>
      </c>
      <c r="B1427" s="242" t="s">
        <v>2495</v>
      </c>
      <c r="C1427" s="246" t="s">
        <v>2496</v>
      </c>
      <c r="D1427" s="247">
        <v>5579.75</v>
      </c>
      <c r="E1427" s="247">
        <v>1934.06</v>
      </c>
      <c r="F1427" s="247">
        <v>35.380000000000003</v>
      </c>
      <c r="G1427" s="247">
        <v>3610.31</v>
      </c>
      <c r="H1427" s="248">
        <v>41744.959999999999</v>
      </c>
      <c r="I1427" s="248">
        <v>22242.66</v>
      </c>
      <c r="J1427" s="248">
        <v>197.86</v>
      </c>
      <c r="K1427" s="248">
        <v>19304.439999999999</v>
      </c>
      <c r="L1427" s="354">
        <v>7.4815108203772569</v>
      </c>
      <c r="M1427" s="354">
        <v>11.500501535629711</v>
      </c>
      <c r="N1427" s="354">
        <v>5.592425098925947</v>
      </c>
      <c r="O1427" s="354">
        <v>5.347031141370131</v>
      </c>
      <c r="P1427" s="249"/>
      <c r="Q1427" s="249"/>
      <c r="R1427" s="249">
        <v>1</v>
      </c>
    </row>
    <row r="1428" spans="1:18" ht="48">
      <c r="A1428" s="245">
        <v>6</v>
      </c>
      <c r="B1428" s="242" t="s">
        <v>2497</v>
      </c>
      <c r="C1428" s="246" t="s">
        <v>2498</v>
      </c>
      <c r="D1428" s="247">
        <v>4731.5200000000004</v>
      </c>
      <c r="E1428" s="247">
        <v>1430.68</v>
      </c>
      <c r="F1428" s="247">
        <v>35.380000000000003</v>
      </c>
      <c r="G1428" s="247">
        <v>3265.46</v>
      </c>
      <c r="H1428" s="248">
        <v>33979.089999999997</v>
      </c>
      <c r="I1428" s="248">
        <v>16453.48</v>
      </c>
      <c r="J1428" s="248">
        <v>197.86</v>
      </c>
      <c r="K1428" s="248">
        <v>17327.75</v>
      </c>
      <c r="L1428" s="354">
        <v>7.1814321824699023</v>
      </c>
      <c r="M1428" s="354">
        <v>11.500461319093018</v>
      </c>
      <c r="N1428" s="354">
        <v>5.592425098925947</v>
      </c>
      <c r="O1428" s="354">
        <v>5.3063733746547195</v>
      </c>
      <c r="P1428" s="249"/>
      <c r="Q1428" s="249"/>
      <c r="R1428" s="249">
        <v>1</v>
      </c>
    </row>
    <row r="1429" spans="1:18" ht="36">
      <c r="A1429" s="245">
        <v>7</v>
      </c>
      <c r="B1429" s="242" t="s">
        <v>2499</v>
      </c>
      <c r="C1429" s="246" t="s">
        <v>2500</v>
      </c>
      <c r="D1429" s="247">
        <v>861.06</v>
      </c>
      <c r="E1429" s="247">
        <v>861.06</v>
      </c>
      <c r="F1429" s="247"/>
      <c r="G1429" s="247"/>
      <c r="H1429" s="248">
        <v>9902.56</v>
      </c>
      <c r="I1429" s="248">
        <v>9902.56</v>
      </c>
      <c r="J1429" s="248"/>
      <c r="K1429" s="248"/>
      <c r="L1429" s="354">
        <v>11.500429702924302</v>
      </c>
      <c r="M1429" s="354">
        <v>11.500429702924302</v>
      </c>
      <c r="N1429" s="354" t="s">
        <v>138</v>
      </c>
      <c r="O1429" s="354" t="s">
        <v>138</v>
      </c>
      <c r="P1429" s="249"/>
      <c r="Q1429" s="249"/>
      <c r="R1429" s="249">
        <v>1</v>
      </c>
    </row>
    <row r="1430" spans="1:18" ht="36">
      <c r="A1430" s="245">
        <v>8</v>
      </c>
      <c r="B1430" s="242" t="s">
        <v>2501</v>
      </c>
      <c r="C1430" s="246" t="s">
        <v>2502</v>
      </c>
      <c r="D1430" s="247">
        <v>484.84</v>
      </c>
      <c r="E1430" s="247">
        <v>484.84</v>
      </c>
      <c r="F1430" s="247"/>
      <c r="G1430" s="247"/>
      <c r="H1430" s="248">
        <v>5575.9</v>
      </c>
      <c r="I1430" s="248">
        <v>5575.9</v>
      </c>
      <c r="J1430" s="248"/>
      <c r="K1430" s="248"/>
      <c r="L1430" s="354">
        <v>11.500495008662652</v>
      </c>
      <c r="M1430" s="354">
        <v>11.500495008662652</v>
      </c>
      <c r="N1430" s="354" t="s">
        <v>138</v>
      </c>
      <c r="O1430" s="354" t="s">
        <v>138</v>
      </c>
      <c r="P1430" s="249"/>
      <c r="Q1430" s="249"/>
      <c r="R1430" s="249">
        <v>1</v>
      </c>
    </row>
    <row r="1431" spans="1:18" ht="36">
      <c r="A1431" s="245">
        <v>9</v>
      </c>
      <c r="B1431" s="242" t="s">
        <v>2503</v>
      </c>
      <c r="C1431" s="246" t="s">
        <v>2504</v>
      </c>
      <c r="D1431" s="247">
        <v>337.8</v>
      </c>
      <c r="E1431" s="247">
        <v>337.8</v>
      </c>
      <c r="F1431" s="247"/>
      <c r="G1431" s="247"/>
      <c r="H1431" s="248">
        <v>3884.85</v>
      </c>
      <c r="I1431" s="248">
        <v>3884.85</v>
      </c>
      <c r="J1431" s="248"/>
      <c r="K1431" s="248"/>
      <c r="L1431" s="354">
        <v>11.50044404973357</v>
      </c>
      <c r="M1431" s="354">
        <v>11.50044404973357</v>
      </c>
      <c r="N1431" s="354" t="s">
        <v>138</v>
      </c>
      <c r="O1431" s="354" t="s">
        <v>138</v>
      </c>
      <c r="P1431" s="249"/>
      <c r="Q1431" s="249"/>
      <c r="R1431" s="249">
        <v>1</v>
      </c>
    </row>
    <row r="1432" spans="1:18" ht="36">
      <c r="A1432" s="245">
        <v>10</v>
      </c>
      <c r="B1432" s="242" t="s">
        <v>2505</v>
      </c>
      <c r="C1432" s="246" t="s">
        <v>2506</v>
      </c>
      <c r="D1432" s="247">
        <v>808.07</v>
      </c>
      <c r="E1432" s="247">
        <v>808.07</v>
      </c>
      <c r="F1432" s="247"/>
      <c r="G1432" s="247"/>
      <c r="H1432" s="248">
        <v>9293.17</v>
      </c>
      <c r="I1432" s="248">
        <v>9293.17</v>
      </c>
      <c r="J1432" s="248"/>
      <c r="K1432" s="248"/>
      <c r="L1432" s="354">
        <v>11.5004516935414</v>
      </c>
      <c r="M1432" s="354">
        <v>11.5004516935414</v>
      </c>
      <c r="N1432" s="354" t="s">
        <v>138</v>
      </c>
      <c r="O1432" s="354" t="s">
        <v>138</v>
      </c>
      <c r="P1432" s="249"/>
      <c r="Q1432" s="249"/>
      <c r="R1432" s="249">
        <v>1</v>
      </c>
    </row>
    <row r="1433" spans="1:18" ht="36">
      <c r="A1433" s="245">
        <v>11</v>
      </c>
      <c r="B1433" s="242" t="s">
        <v>2507</v>
      </c>
      <c r="C1433" s="246" t="s">
        <v>2508</v>
      </c>
      <c r="D1433" s="247">
        <v>466.7</v>
      </c>
      <c r="E1433" s="247">
        <v>466.7</v>
      </c>
      <c r="F1433" s="247"/>
      <c r="G1433" s="247"/>
      <c r="H1433" s="248">
        <v>5367.3</v>
      </c>
      <c r="I1433" s="248">
        <v>5367.3</v>
      </c>
      <c r="J1433" s="248"/>
      <c r="K1433" s="248"/>
      <c r="L1433" s="354">
        <v>11.500535676023143</v>
      </c>
      <c r="M1433" s="354">
        <v>11.500535676023143</v>
      </c>
      <c r="N1433" s="354" t="s">
        <v>138</v>
      </c>
      <c r="O1433" s="354" t="s">
        <v>138</v>
      </c>
      <c r="P1433" s="249"/>
      <c r="Q1433" s="249"/>
      <c r="R1433" s="249">
        <v>1</v>
      </c>
    </row>
    <row r="1434" spans="1:18" ht="36">
      <c r="A1434" s="245">
        <v>12</v>
      </c>
      <c r="B1434" s="242" t="s">
        <v>2509</v>
      </c>
      <c r="C1434" s="246" t="s">
        <v>2510</v>
      </c>
      <c r="D1434" s="247">
        <v>261.88</v>
      </c>
      <c r="E1434" s="247">
        <v>261.88</v>
      </c>
      <c r="F1434" s="247"/>
      <c r="G1434" s="247"/>
      <c r="H1434" s="248">
        <v>3011.78</v>
      </c>
      <c r="I1434" s="248">
        <v>3011.78</v>
      </c>
      <c r="J1434" s="248"/>
      <c r="K1434" s="248"/>
      <c r="L1434" s="354">
        <v>11.500610966855049</v>
      </c>
      <c r="M1434" s="354">
        <v>11.500610966855049</v>
      </c>
      <c r="N1434" s="354" t="s">
        <v>138</v>
      </c>
      <c r="O1434" s="354" t="s">
        <v>138</v>
      </c>
      <c r="P1434" s="249"/>
      <c r="Q1434" s="249"/>
      <c r="R1434" s="249">
        <v>1</v>
      </c>
    </row>
    <row r="1435" spans="1:18" ht="24">
      <c r="A1435" s="245">
        <v>13</v>
      </c>
      <c r="B1435" s="242" t="s">
        <v>2511</v>
      </c>
      <c r="C1435" s="246" t="s">
        <v>2512</v>
      </c>
      <c r="D1435" s="247">
        <v>695.47</v>
      </c>
      <c r="E1435" s="247">
        <v>695.47</v>
      </c>
      <c r="F1435" s="247"/>
      <c r="G1435" s="247"/>
      <c r="H1435" s="248">
        <v>7998.22</v>
      </c>
      <c r="I1435" s="248">
        <v>7998.22</v>
      </c>
      <c r="J1435" s="248"/>
      <c r="K1435" s="248"/>
      <c r="L1435" s="354">
        <v>11.500452931111335</v>
      </c>
      <c r="M1435" s="354">
        <v>11.500452931111335</v>
      </c>
      <c r="N1435" s="354" t="s">
        <v>138</v>
      </c>
      <c r="O1435" s="354" t="s">
        <v>138</v>
      </c>
      <c r="P1435" s="249"/>
      <c r="Q1435" s="249"/>
      <c r="R1435" s="249">
        <v>1</v>
      </c>
    </row>
    <row r="1436" spans="1:18" ht="24">
      <c r="A1436" s="245">
        <v>14</v>
      </c>
      <c r="B1436" s="242" t="s">
        <v>2513</v>
      </c>
      <c r="C1436" s="246" t="s">
        <v>2514</v>
      </c>
      <c r="D1436" s="247">
        <v>388.14</v>
      </c>
      <c r="E1436" s="247">
        <v>388.14</v>
      </c>
      <c r="F1436" s="247"/>
      <c r="G1436" s="247"/>
      <c r="H1436" s="248">
        <v>4463.7700000000004</v>
      </c>
      <c r="I1436" s="248">
        <v>4463.7700000000004</v>
      </c>
      <c r="J1436" s="248"/>
      <c r="K1436" s="248"/>
      <c r="L1436" s="354">
        <v>11.500412222393983</v>
      </c>
      <c r="M1436" s="354">
        <v>11.500412222393983</v>
      </c>
      <c r="N1436" s="354" t="s">
        <v>138</v>
      </c>
      <c r="O1436" s="354" t="s">
        <v>138</v>
      </c>
      <c r="P1436" s="249"/>
      <c r="Q1436" s="249"/>
      <c r="R1436" s="249">
        <v>1</v>
      </c>
    </row>
    <row r="1437" spans="1:18" ht="24">
      <c r="A1437" s="245">
        <v>15</v>
      </c>
      <c r="B1437" s="242" t="s">
        <v>2515</v>
      </c>
      <c r="C1437" s="246" t="s">
        <v>2516</v>
      </c>
      <c r="D1437" s="247">
        <v>270.24</v>
      </c>
      <c r="E1437" s="247">
        <v>270.24</v>
      </c>
      <c r="F1437" s="247"/>
      <c r="G1437" s="247"/>
      <c r="H1437" s="248">
        <v>3107.88</v>
      </c>
      <c r="I1437" s="248">
        <v>3107.88</v>
      </c>
      <c r="J1437" s="248"/>
      <c r="K1437" s="248"/>
      <c r="L1437" s="354">
        <v>11.50044404973357</v>
      </c>
      <c r="M1437" s="354">
        <v>11.50044404973357</v>
      </c>
      <c r="N1437" s="354" t="s">
        <v>138</v>
      </c>
      <c r="O1437" s="354" t="s">
        <v>138</v>
      </c>
      <c r="P1437" s="249"/>
      <c r="Q1437" s="249"/>
      <c r="R1437" s="249">
        <v>1</v>
      </c>
    </row>
    <row r="1438" spans="1:18" ht="24">
      <c r="A1438" s="245">
        <v>16</v>
      </c>
      <c r="B1438" s="242" t="s">
        <v>2517</v>
      </c>
      <c r="C1438" s="246" t="s">
        <v>2518</v>
      </c>
      <c r="D1438" s="247">
        <v>649.1</v>
      </c>
      <c r="E1438" s="247">
        <v>649.1</v>
      </c>
      <c r="F1438" s="247"/>
      <c r="G1438" s="247"/>
      <c r="H1438" s="248">
        <v>7465</v>
      </c>
      <c r="I1438" s="248">
        <v>7465</v>
      </c>
      <c r="J1438" s="248"/>
      <c r="K1438" s="248"/>
      <c r="L1438" s="354">
        <v>11.50053920813434</v>
      </c>
      <c r="M1438" s="354">
        <v>11.50053920813434</v>
      </c>
      <c r="N1438" s="354" t="s">
        <v>138</v>
      </c>
      <c r="O1438" s="354" t="s">
        <v>138</v>
      </c>
      <c r="P1438" s="249"/>
      <c r="Q1438" s="249"/>
      <c r="R1438" s="249">
        <v>1</v>
      </c>
    </row>
    <row r="1439" spans="1:18" ht="24">
      <c r="A1439" s="245">
        <v>17</v>
      </c>
      <c r="B1439" s="242" t="s">
        <v>2519</v>
      </c>
      <c r="C1439" s="246" t="s">
        <v>2520</v>
      </c>
      <c r="D1439" s="247">
        <v>343</v>
      </c>
      <c r="E1439" s="247">
        <v>343</v>
      </c>
      <c r="F1439" s="247"/>
      <c r="G1439" s="247"/>
      <c r="H1439" s="248">
        <v>3944.62</v>
      </c>
      <c r="I1439" s="248">
        <v>3944.62</v>
      </c>
      <c r="J1439" s="248"/>
      <c r="K1439" s="248"/>
      <c r="L1439" s="354">
        <v>11.500349854227405</v>
      </c>
      <c r="M1439" s="354">
        <v>11.500349854227405</v>
      </c>
      <c r="N1439" s="354" t="s">
        <v>138</v>
      </c>
      <c r="O1439" s="354" t="s">
        <v>138</v>
      </c>
      <c r="P1439" s="249"/>
      <c r="Q1439" s="249"/>
      <c r="R1439" s="249">
        <v>1</v>
      </c>
    </row>
    <row r="1440" spans="1:18" ht="24">
      <c r="A1440" s="250">
        <v>18</v>
      </c>
      <c r="B1440" s="251" t="s">
        <v>2521</v>
      </c>
      <c r="C1440" s="252" t="s">
        <v>2522</v>
      </c>
      <c r="D1440" s="253">
        <v>271.56</v>
      </c>
      <c r="E1440" s="253">
        <v>271.56</v>
      </c>
      <c r="F1440" s="253"/>
      <c r="G1440" s="253"/>
      <c r="H1440" s="254">
        <v>3123.11</v>
      </c>
      <c r="I1440" s="254">
        <v>3123.11</v>
      </c>
      <c r="J1440" s="254"/>
      <c r="K1440" s="254"/>
      <c r="L1440" s="355">
        <v>11.500626012667551</v>
      </c>
      <c r="M1440" s="355">
        <v>11.500626012667551</v>
      </c>
      <c r="N1440" s="355" t="s">
        <v>138</v>
      </c>
      <c r="O1440" s="355" t="s">
        <v>138</v>
      </c>
      <c r="P1440" s="255"/>
      <c r="Q1440" s="255"/>
      <c r="R1440" s="255">
        <v>1</v>
      </c>
    </row>
    <row r="1441" spans="1:18" ht="12.75">
      <c r="A1441" s="360" t="s">
        <v>2523</v>
      </c>
      <c r="B1441" s="361"/>
      <c r="C1441" s="361"/>
      <c r="D1441" s="361"/>
      <c r="E1441" s="361"/>
      <c r="F1441" s="361"/>
      <c r="G1441" s="361"/>
      <c r="H1441" s="361"/>
      <c r="I1441" s="361"/>
      <c r="J1441" s="361"/>
      <c r="K1441" s="361"/>
      <c r="L1441" s="361"/>
      <c r="M1441" s="361"/>
      <c r="N1441" s="361"/>
      <c r="O1441" s="361"/>
      <c r="P1441" s="361"/>
      <c r="Q1441" s="361"/>
      <c r="R1441" s="361"/>
    </row>
    <row r="1442" spans="1:18" ht="48">
      <c r="A1442" s="245">
        <v>19</v>
      </c>
      <c r="B1442" s="242" t="s">
        <v>2524</v>
      </c>
      <c r="C1442" s="246" t="s">
        <v>2525</v>
      </c>
      <c r="D1442" s="247">
        <v>7681.27</v>
      </c>
      <c r="E1442" s="247">
        <v>2096.37</v>
      </c>
      <c r="F1442" s="247">
        <v>35.380000000000003</v>
      </c>
      <c r="G1442" s="247">
        <v>5549.52</v>
      </c>
      <c r="H1442" s="248">
        <v>48742.400000000001</v>
      </c>
      <c r="I1442" s="248">
        <v>24109.18</v>
      </c>
      <c r="J1442" s="248">
        <v>197.86</v>
      </c>
      <c r="K1442" s="248">
        <v>24435.360000000001</v>
      </c>
      <c r="L1442" s="354">
        <v>6.3456173263015101</v>
      </c>
      <c r="M1442" s="354">
        <v>11.500441238903438</v>
      </c>
      <c r="N1442" s="354">
        <v>5.592425098925947</v>
      </c>
      <c r="O1442" s="354">
        <v>4.4031483804004665</v>
      </c>
      <c r="P1442" s="249"/>
      <c r="Q1442" s="249"/>
      <c r="R1442" s="249">
        <v>2</v>
      </c>
    </row>
    <row r="1443" spans="1:18" ht="48">
      <c r="A1443" s="245">
        <v>20</v>
      </c>
      <c r="B1443" s="242" t="s">
        <v>2526</v>
      </c>
      <c r="C1443" s="246" t="s">
        <v>2527</v>
      </c>
      <c r="D1443" s="247">
        <v>6331.18</v>
      </c>
      <c r="E1443" s="247">
        <v>1483.14</v>
      </c>
      <c r="F1443" s="247">
        <v>35.380000000000003</v>
      </c>
      <c r="G1443" s="247">
        <v>4812.66</v>
      </c>
      <c r="H1443" s="248">
        <v>38861.050000000003</v>
      </c>
      <c r="I1443" s="248">
        <v>17056.830000000002</v>
      </c>
      <c r="J1443" s="248">
        <v>197.86</v>
      </c>
      <c r="K1443" s="248">
        <v>21606.36</v>
      </c>
      <c r="L1443" s="354">
        <v>6.1380421975050465</v>
      </c>
      <c r="M1443" s="354">
        <v>11.500485456531413</v>
      </c>
      <c r="N1443" s="354">
        <v>5.592425098925947</v>
      </c>
      <c r="O1443" s="354">
        <v>4.4894839859869595</v>
      </c>
      <c r="P1443" s="249"/>
      <c r="Q1443" s="249"/>
      <c r="R1443" s="249">
        <v>2</v>
      </c>
    </row>
    <row r="1444" spans="1:18" ht="48">
      <c r="A1444" s="245">
        <v>21</v>
      </c>
      <c r="B1444" s="242" t="s">
        <v>2528</v>
      </c>
      <c r="C1444" s="246" t="s">
        <v>2529</v>
      </c>
      <c r="D1444" s="247">
        <v>5291.6</v>
      </c>
      <c r="E1444" s="247">
        <v>1155.1400000000001</v>
      </c>
      <c r="F1444" s="247">
        <v>35.380000000000003</v>
      </c>
      <c r="G1444" s="247">
        <v>4101.08</v>
      </c>
      <c r="H1444" s="248">
        <v>32387.27</v>
      </c>
      <c r="I1444" s="248">
        <v>13284.65</v>
      </c>
      <c r="J1444" s="248">
        <v>197.86</v>
      </c>
      <c r="K1444" s="248">
        <v>18904.759999999998</v>
      </c>
      <c r="L1444" s="354">
        <v>6.1205060851160322</v>
      </c>
      <c r="M1444" s="354">
        <v>11.500467475803797</v>
      </c>
      <c r="N1444" s="354">
        <v>5.592425098925947</v>
      </c>
      <c r="O1444" s="354">
        <v>4.6097028099915143</v>
      </c>
      <c r="P1444" s="249"/>
      <c r="Q1444" s="249"/>
      <c r="R1444" s="249">
        <v>2</v>
      </c>
    </row>
    <row r="1445" spans="1:18" ht="60">
      <c r="A1445" s="245">
        <v>22</v>
      </c>
      <c r="B1445" s="242" t="s">
        <v>2530</v>
      </c>
      <c r="C1445" s="246" t="s">
        <v>2531</v>
      </c>
      <c r="D1445" s="247">
        <v>9057.06</v>
      </c>
      <c r="E1445" s="247">
        <v>2353.0700000000002</v>
      </c>
      <c r="F1445" s="247">
        <v>35.380000000000003</v>
      </c>
      <c r="G1445" s="247">
        <v>6668.61</v>
      </c>
      <c r="H1445" s="248">
        <v>56679.25</v>
      </c>
      <c r="I1445" s="248">
        <v>27061.32</v>
      </c>
      <c r="J1445" s="248">
        <v>197.86</v>
      </c>
      <c r="K1445" s="248">
        <v>29420.07</v>
      </c>
      <c r="L1445" s="354">
        <v>6.2580186064793653</v>
      </c>
      <c r="M1445" s="354">
        <v>11.500431351383511</v>
      </c>
      <c r="N1445" s="354">
        <v>5.592425098925947</v>
      </c>
      <c r="O1445" s="354">
        <v>4.4117244823134056</v>
      </c>
      <c r="P1445" s="249"/>
      <c r="Q1445" s="249"/>
      <c r="R1445" s="249">
        <v>2</v>
      </c>
    </row>
    <row r="1446" spans="1:18" ht="60">
      <c r="A1446" s="245">
        <v>23</v>
      </c>
      <c r="B1446" s="242" t="s">
        <v>2532</v>
      </c>
      <c r="C1446" s="246" t="s">
        <v>2533</v>
      </c>
      <c r="D1446" s="247">
        <v>7239.05</v>
      </c>
      <c r="E1446" s="247">
        <v>1654.28</v>
      </c>
      <c r="F1446" s="247">
        <v>35.380000000000003</v>
      </c>
      <c r="G1446" s="247">
        <v>5549.39</v>
      </c>
      <c r="H1446" s="248">
        <v>44054.48</v>
      </c>
      <c r="I1446" s="248">
        <v>19024.93</v>
      </c>
      <c r="J1446" s="248">
        <v>197.86</v>
      </c>
      <c r="K1446" s="248">
        <v>24831.69</v>
      </c>
      <c r="L1446" s="354">
        <v>6.0856714624156485</v>
      </c>
      <c r="M1446" s="354">
        <v>11.500429189738135</v>
      </c>
      <c r="N1446" s="354">
        <v>5.592425098925947</v>
      </c>
      <c r="O1446" s="354">
        <v>4.4746701889757245</v>
      </c>
      <c r="P1446" s="249"/>
      <c r="Q1446" s="249"/>
      <c r="R1446" s="249">
        <v>2</v>
      </c>
    </row>
    <row r="1447" spans="1:18" ht="60">
      <c r="A1447" s="245">
        <v>24</v>
      </c>
      <c r="B1447" s="242" t="s">
        <v>2534</v>
      </c>
      <c r="C1447" s="246" t="s">
        <v>2535</v>
      </c>
      <c r="D1447" s="247">
        <v>6020.21</v>
      </c>
      <c r="E1447" s="247">
        <v>1269.23</v>
      </c>
      <c r="F1447" s="247">
        <v>35.380000000000003</v>
      </c>
      <c r="G1447" s="247">
        <v>4715.6000000000004</v>
      </c>
      <c r="H1447" s="248">
        <v>36466.730000000003</v>
      </c>
      <c r="I1447" s="248">
        <v>14596.71</v>
      </c>
      <c r="J1447" s="248">
        <v>197.86</v>
      </c>
      <c r="K1447" s="248">
        <v>21672.16</v>
      </c>
      <c r="L1447" s="354">
        <v>6.0573850413855999</v>
      </c>
      <c r="M1447" s="354">
        <v>11.500445151784939</v>
      </c>
      <c r="N1447" s="354">
        <v>5.592425098925947</v>
      </c>
      <c r="O1447" s="354">
        <v>4.595843583001102</v>
      </c>
      <c r="P1447" s="249"/>
      <c r="Q1447" s="249"/>
      <c r="R1447" s="249">
        <v>2</v>
      </c>
    </row>
    <row r="1448" spans="1:18" ht="24">
      <c r="A1448" s="245">
        <v>25</v>
      </c>
      <c r="B1448" s="242" t="s">
        <v>2536</v>
      </c>
      <c r="C1448" s="246" t="s">
        <v>2537</v>
      </c>
      <c r="D1448" s="247">
        <v>506.27</v>
      </c>
      <c r="E1448" s="247">
        <v>506.27</v>
      </c>
      <c r="F1448" s="247"/>
      <c r="G1448" s="247"/>
      <c r="H1448" s="248">
        <v>5822.28</v>
      </c>
      <c r="I1448" s="248">
        <v>5822.28</v>
      </c>
      <c r="J1448" s="248"/>
      <c r="K1448" s="248"/>
      <c r="L1448" s="354">
        <v>11.500345665356431</v>
      </c>
      <c r="M1448" s="354">
        <v>11.500345665356431</v>
      </c>
      <c r="N1448" s="354" t="s">
        <v>138</v>
      </c>
      <c r="O1448" s="354" t="s">
        <v>138</v>
      </c>
      <c r="P1448" s="249"/>
      <c r="Q1448" s="249"/>
      <c r="R1448" s="249">
        <v>2</v>
      </c>
    </row>
    <row r="1449" spans="1:18" ht="24">
      <c r="A1449" s="245">
        <v>26</v>
      </c>
      <c r="B1449" s="242" t="s">
        <v>2538</v>
      </c>
      <c r="C1449" s="246" t="s">
        <v>2539</v>
      </c>
      <c r="D1449" s="247">
        <v>352.25</v>
      </c>
      <c r="E1449" s="247">
        <v>352.25</v>
      </c>
      <c r="F1449" s="247"/>
      <c r="G1449" s="247"/>
      <c r="H1449" s="248">
        <v>4051</v>
      </c>
      <c r="I1449" s="248">
        <v>4051</v>
      </c>
      <c r="J1449" s="248"/>
      <c r="K1449" s="248"/>
      <c r="L1449" s="354">
        <v>11.500354861603974</v>
      </c>
      <c r="M1449" s="354">
        <v>11.500354861603974</v>
      </c>
      <c r="N1449" s="354" t="s">
        <v>138</v>
      </c>
      <c r="O1449" s="354" t="s">
        <v>138</v>
      </c>
      <c r="P1449" s="249"/>
      <c r="Q1449" s="249"/>
      <c r="R1449" s="249">
        <v>2</v>
      </c>
    </row>
    <row r="1450" spans="1:18" ht="24">
      <c r="A1450" s="245">
        <v>27</v>
      </c>
      <c r="B1450" s="242" t="s">
        <v>2540</v>
      </c>
      <c r="C1450" s="246" t="s">
        <v>2541</v>
      </c>
      <c r="D1450" s="247">
        <v>272.39</v>
      </c>
      <c r="E1450" s="247">
        <v>272.39</v>
      </c>
      <c r="F1450" s="247"/>
      <c r="G1450" s="247"/>
      <c r="H1450" s="248">
        <v>3132.55</v>
      </c>
      <c r="I1450" s="248">
        <v>3132.55</v>
      </c>
      <c r="J1450" s="248"/>
      <c r="K1450" s="248"/>
      <c r="L1450" s="354">
        <v>11.500238628437168</v>
      </c>
      <c r="M1450" s="354">
        <v>11.500238628437168</v>
      </c>
      <c r="N1450" s="354" t="s">
        <v>138</v>
      </c>
      <c r="O1450" s="354" t="s">
        <v>138</v>
      </c>
      <c r="P1450" s="249"/>
      <c r="Q1450" s="249"/>
      <c r="R1450" s="249">
        <v>2</v>
      </c>
    </row>
    <row r="1451" spans="1:18" ht="24">
      <c r="A1451" s="245">
        <v>28</v>
      </c>
      <c r="B1451" s="242" t="s">
        <v>2542</v>
      </c>
      <c r="C1451" s="246" t="s">
        <v>2543</v>
      </c>
      <c r="D1451" s="247">
        <v>571.54</v>
      </c>
      <c r="E1451" s="247">
        <v>571.54</v>
      </c>
      <c r="F1451" s="247"/>
      <c r="G1451" s="247"/>
      <c r="H1451" s="248">
        <v>6572.94</v>
      </c>
      <c r="I1451" s="248">
        <v>6572.94</v>
      </c>
      <c r="J1451" s="248"/>
      <c r="K1451" s="248"/>
      <c r="L1451" s="354">
        <v>11.500402421527802</v>
      </c>
      <c r="M1451" s="354">
        <v>11.500402421527802</v>
      </c>
      <c r="N1451" s="354" t="s">
        <v>138</v>
      </c>
      <c r="O1451" s="354" t="s">
        <v>138</v>
      </c>
      <c r="P1451" s="249"/>
      <c r="Q1451" s="249"/>
      <c r="R1451" s="249">
        <v>2</v>
      </c>
    </row>
    <row r="1452" spans="1:18" ht="24">
      <c r="A1452" s="245">
        <v>29</v>
      </c>
      <c r="B1452" s="242" t="s">
        <v>2544</v>
      </c>
      <c r="C1452" s="246" t="s">
        <v>2545</v>
      </c>
      <c r="D1452" s="247">
        <v>397.88</v>
      </c>
      <c r="E1452" s="247">
        <v>397.88</v>
      </c>
      <c r="F1452" s="247"/>
      <c r="G1452" s="247"/>
      <c r="H1452" s="248">
        <v>4575.82</v>
      </c>
      <c r="I1452" s="248">
        <v>4575.82</v>
      </c>
      <c r="J1452" s="248"/>
      <c r="K1452" s="248"/>
      <c r="L1452" s="354">
        <v>11.500502664119834</v>
      </c>
      <c r="M1452" s="354">
        <v>11.500502664119834</v>
      </c>
      <c r="N1452" s="354" t="s">
        <v>138</v>
      </c>
      <c r="O1452" s="354" t="s">
        <v>138</v>
      </c>
      <c r="P1452" s="249"/>
      <c r="Q1452" s="249"/>
      <c r="R1452" s="249">
        <v>2</v>
      </c>
    </row>
    <row r="1453" spans="1:18" ht="24">
      <c r="A1453" s="245">
        <v>30</v>
      </c>
      <c r="B1453" s="242" t="s">
        <v>2546</v>
      </c>
      <c r="C1453" s="246" t="s">
        <v>2547</v>
      </c>
      <c r="D1453" s="247">
        <v>300.91000000000003</v>
      </c>
      <c r="E1453" s="247">
        <v>300.91000000000003</v>
      </c>
      <c r="F1453" s="247"/>
      <c r="G1453" s="247"/>
      <c r="H1453" s="248">
        <v>3460.57</v>
      </c>
      <c r="I1453" s="248">
        <v>3460.57</v>
      </c>
      <c r="J1453" s="248"/>
      <c r="K1453" s="248"/>
      <c r="L1453" s="354">
        <v>11.500348941543983</v>
      </c>
      <c r="M1453" s="354">
        <v>11.500348941543983</v>
      </c>
      <c r="N1453" s="354" t="s">
        <v>138</v>
      </c>
      <c r="O1453" s="354" t="s">
        <v>138</v>
      </c>
      <c r="P1453" s="249"/>
      <c r="Q1453" s="249"/>
      <c r="R1453" s="249">
        <v>2</v>
      </c>
    </row>
    <row r="1454" spans="1:18" ht="24">
      <c r="A1454" s="245">
        <v>31</v>
      </c>
      <c r="B1454" s="242" t="s">
        <v>2548</v>
      </c>
      <c r="C1454" s="246" t="s">
        <v>2549</v>
      </c>
      <c r="D1454" s="247">
        <v>405.01</v>
      </c>
      <c r="E1454" s="247">
        <v>405.01</v>
      </c>
      <c r="F1454" s="247"/>
      <c r="G1454" s="247"/>
      <c r="H1454" s="248">
        <v>4657.83</v>
      </c>
      <c r="I1454" s="248">
        <v>4657.83</v>
      </c>
      <c r="J1454" s="248"/>
      <c r="K1454" s="248"/>
      <c r="L1454" s="354">
        <v>11.500530851090097</v>
      </c>
      <c r="M1454" s="354">
        <v>11.500530851090097</v>
      </c>
      <c r="N1454" s="354" t="s">
        <v>138</v>
      </c>
      <c r="O1454" s="354" t="s">
        <v>138</v>
      </c>
      <c r="P1454" s="249"/>
      <c r="Q1454" s="249"/>
      <c r="R1454" s="249">
        <v>2</v>
      </c>
    </row>
    <row r="1455" spans="1:18" ht="24">
      <c r="A1455" s="245">
        <v>32</v>
      </c>
      <c r="B1455" s="242" t="s">
        <v>2550</v>
      </c>
      <c r="C1455" s="246" t="s">
        <v>2551</v>
      </c>
      <c r="D1455" s="247">
        <v>283.79000000000002</v>
      </c>
      <c r="E1455" s="247">
        <v>283.79000000000002</v>
      </c>
      <c r="F1455" s="247"/>
      <c r="G1455" s="247"/>
      <c r="H1455" s="248">
        <v>3263.76</v>
      </c>
      <c r="I1455" s="248">
        <v>3263.76</v>
      </c>
      <c r="J1455" s="248"/>
      <c r="K1455" s="248"/>
      <c r="L1455" s="354">
        <v>11.500616653159026</v>
      </c>
      <c r="M1455" s="354">
        <v>11.500616653159026</v>
      </c>
      <c r="N1455" s="354" t="s">
        <v>138</v>
      </c>
      <c r="O1455" s="354" t="s">
        <v>138</v>
      </c>
      <c r="P1455" s="249"/>
      <c r="Q1455" s="249"/>
      <c r="R1455" s="249">
        <v>2</v>
      </c>
    </row>
    <row r="1456" spans="1:18" ht="24">
      <c r="A1456" s="245">
        <v>33</v>
      </c>
      <c r="B1456" s="242" t="s">
        <v>2552</v>
      </c>
      <c r="C1456" s="246" t="s">
        <v>2553</v>
      </c>
      <c r="D1456" s="247">
        <v>218.3</v>
      </c>
      <c r="E1456" s="247">
        <v>218.3</v>
      </c>
      <c r="F1456" s="247"/>
      <c r="G1456" s="247"/>
      <c r="H1456" s="248">
        <v>2510.58</v>
      </c>
      <c r="I1456" s="248">
        <v>2510.58</v>
      </c>
      <c r="J1456" s="248"/>
      <c r="K1456" s="248"/>
      <c r="L1456" s="354">
        <v>11.500595510765001</v>
      </c>
      <c r="M1456" s="354">
        <v>11.500595510765001</v>
      </c>
      <c r="N1456" s="354" t="s">
        <v>138</v>
      </c>
      <c r="O1456" s="354" t="s">
        <v>138</v>
      </c>
      <c r="P1456" s="249"/>
      <c r="Q1456" s="249"/>
      <c r="R1456" s="249">
        <v>2</v>
      </c>
    </row>
    <row r="1457" spans="1:18" ht="24">
      <c r="A1457" s="245">
        <v>34</v>
      </c>
      <c r="B1457" s="242" t="s">
        <v>2554</v>
      </c>
      <c r="C1457" s="246" t="s">
        <v>2555</v>
      </c>
      <c r="D1457" s="247">
        <v>456.35</v>
      </c>
      <c r="E1457" s="247">
        <v>456.35</v>
      </c>
      <c r="F1457" s="247"/>
      <c r="G1457" s="247"/>
      <c r="H1457" s="248">
        <v>5248.26</v>
      </c>
      <c r="I1457" s="248">
        <v>5248.26</v>
      </c>
      <c r="J1457" s="248"/>
      <c r="K1457" s="248"/>
      <c r="L1457" s="354">
        <v>11.500514955626164</v>
      </c>
      <c r="M1457" s="354">
        <v>11.500514955626164</v>
      </c>
      <c r="N1457" s="354" t="s">
        <v>138</v>
      </c>
      <c r="O1457" s="354" t="s">
        <v>138</v>
      </c>
      <c r="P1457" s="249"/>
      <c r="Q1457" s="249"/>
      <c r="R1457" s="249">
        <v>2</v>
      </c>
    </row>
    <row r="1458" spans="1:18" ht="24">
      <c r="A1458" s="245">
        <v>35</v>
      </c>
      <c r="B1458" s="242" t="s">
        <v>2556</v>
      </c>
      <c r="C1458" s="246" t="s">
        <v>2557</v>
      </c>
      <c r="D1458" s="247">
        <v>317.02999999999997</v>
      </c>
      <c r="E1458" s="247">
        <v>317.02999999999997</v>
      </c>
      <c r="F1458" s="247"/>
      <c r="G1458" s="247"/>
      <c r="H1458" s="248">
        <v>3646.02</v>
      </c>
      <c r="I1458" s="248">
        <v>3646.02</v>
      </c>
      <c r="J1458" s="248"/>
      <c r="K1458" s="248"/>
      <c r="L1458" s="354">
        <v>11.500551998233606</v>
      </c>
      <c r="M1458" s="354">
        <v>11.500551998233606</v>
      </c>
      <c r="N1458" s="354" t="s">
        <v>138</v>
      </c>
      <c r="O1458" s="354" t="s">
        <v>138</v>
      </c>
      <c r="P1458" s="249"/>
      <c r="Q1458" s="249"/>
      <c r="R1458" s="249">
        <v>2</v>
      </c>
    </row>
    <row r="1459" spans="1:18" ht="24">
      <c r="A1459" s="250">
        <v>36</v>
      </c>
      <c r="B1459" s="251" t="s">
        <v>2558</v>
      </c>
      <c r="C1459" s="252" t="s">
        <v>2559</v>
      </c>
      <c r="D1459" s="253">
        <v>239.15</v>
      </c>
      <c r="E1459" s="253">
        <v>239.15</v>
      </c>
      <c r="F1459" s="253"/>
      <c r="G1459" s="253"/>
      <c r="H1459" s="254">
        <v>2750.29</v>
      </c>
      <c r="I1459" s="254">
        <v>2750.29</v>
      </c>
      <c r="J1459" s="254"/>
      <c r="K1459" s="254"/>
      <c r="L1459" s="355">
        <v>11.500271795943968</v>
      </c>
      <c r="M1459" s="355">
        <v>11.500271795943968</v>
      </c>
      <c r="N1459" s="355" t="s">
        <v>138</v>
      </c>
      <c r="O1459" s="355" t="s">
        <v>138</v>
      </c>
      <c r="P1459" s="255"/>
      <c r="Q1459" s="255"/>
      <c r="R1459" s="255">
        <v>2</v>
      </c>
    </row>
    <row r="1460" spans="1:18" ht="12.75">
      <c r="A1460" s="360" t="s">
        <v>2560</v>
      </c>
      <c r="B1460" s="361"/>
      <c r="C1460" s="361"/>
      <c r="D1460" s="361"/>
      <c r="E1460" s="361"/>
      <c r="F1460" s="361"/>
      <c r="G1460" s="361"/>
      <c r="H1460" s="361"/>
      <c r="I1460" s="361"/>
      <c r="J1460" s="361"/>
      <c r="K1460" s="361"/>
      <c r="L1460" s="361"/>
      <c r="M1460" s="361"/>
      <c r="N1460" s="361"/>
      <c r="O1460" s="361"/>
      <c r="P1460" s="361"/>
      <c r="Q1460" s="361"/>
      <c r="R1460" s="361"/>
    </row>
    <row r="1461" spans="1:18" ht="48">
      <c r="A1461" s="245">
        <v>37</v>
      </c>
      <c r="B1461" s="242" t="s">
        <v>2561</v>
      </c>
      <c r="C1461" s="246" t="s">
        <v>2562</v>
      </c>
      <c r="D1461" s="247">
        <v>6123</v>
      </c>
      <c r="E1461" s="247">
        <v>2096.37</v>
      </c>
      <c r="F1461" s="247">
        <v>35.380000000000003</v>
      </c>
      <c r="G1461" s="247">
        <v>3991.25</v>
      </c>
      <c r="H1461" s="248">
        <v>45388.39</v>
      </c>
      <c r="I1461" s="248">
        <v>24109.18</v>
      </c>
      <c r="J1461" s="248">
        <v>197.86</v>
      </c>
      <c r="K1461" s="248">
        <v>21081.35</v>
      </c>
      <c r="L1461" s="354">
        <v>7.4127698840437697</v>
      </c>
      <c r="M1461" s="354">
        <v>11.500441238903438</v>
      </c>
      <c r="N1461" s="354">
        <v>5.592425098925947</v>
      </c>
      <c r="O1461" s="354">
        <v>5.281891637958033</v>
      </c>
      <c r="P1461" s="249"/>
      <c r="Q1461" s="249"/>
      <c r="R1461" s="249">
        <v>3</v>
      </c>
    </row>
    <row r="1462" spans="1:18" ht="48">
      <c r="A1462" s="245">
        <v>38</v>
      </c>
      <c r="B1462" s="242" t="s">
        <v>2563</v>
      </c>
      <c r="C1462" s="246" t="s">
        <v>2564</v>
      </c>
      <c r="D1462" s="247">
        <v>5113.1899999999996</v>
      </c>
      <c r="E1462" s="247">
        <v>1483.14</v>
      </c>
      <c r="F1462" s="247">
        <v>35.380000000000003</v>
      </c>
      <c r="G1462" s="247">
        <v>3594.67</v>
      </c>
      <c r="H1462" s="248">
        <v>36062.85</v>
      </c>
      <c r="I1462" s="248">
        <v>17056.830000000002</v>
      </c>
      <c r="J1462" s="248">
        <v>197.86</v>
      </c>
      <c r="K1462" s="248">
        <v>18808.16</v>
      </c>
      <c r="L1462" s="354">
        <v>7.0529063070216447</v>
      </c>
      <c r="M1462" s="354">
        <v>11.500485456531413</v>
      </c>
      <c r="N1462" s="354">
        <v>5.592425098925947</v>
      </c>
      <c r="O1462" s="354">
        <v>5.2322355042326558</v>
      </c>
      <c r="P1462" s="249"/>
      <c r="Q1462" s="249"/>
      <c r="R1462" s="249">
        <v>3</v>
      </c>
    </row>
    <row r="1463" spans="1:18" ht="48">
      <c r="A1463" s="245">
        <v>39</v>
      </c>
      <c r="B1463" s="242" t="s">
        <v>2565</v>
      </c>
      <c r="C1463" s="246" t="s">
        <v>2566</v>
      </c>
      <c r="D1463" s="247">
        <v>4413.87</v>
      </c>
      <c r="E1463" s="247">
        <v>1155.1400000000001</v>
      </c>
      <c r="F1463" s="247">
        <v>35.380000000000003</v>
      </c>
      <c r="G1463" s="247">
        <v>3223.35</v>
      </c>
      <c r="H1463" s="248">
        <v>30144.87</v>
      </c>
      <c r="I1463" s="248">
        <v>13284.65</v>
      </c>
      <c r="J1463" s="248">
        <v>197.86</v>
      </c>
      <c r="K1463" s="248">
        <v>16662.36</v>
      </c>
      <c r="L1463" s="354">
        <v>6.8295781253185979</v>
      </c>
      <c r="M1463" s="354">
        <v>11.500467475803797</v>
      </c>
      <c r="N1463" s="354">
        <v>5.592425098925947</v>
      </c>
      <c r="O1463" s="354">
        <v>5.1692679975801576</v>
      </c>
      <c r="P1463" s="249"/>
      <c r="Q1463" s="249"/>
      <c r="R1463" s="249">
        <v>3</v>
      </c>
    </row>
    <row r="1464" spans="1:18" ht="60">
      <c r="A1464" s="245">
        <v>40</v>
      </c>
      <c r="B1464" s="242" t="s">
        <v>2567</v>
      </c>
      <c r="C1464" s="246" t="s">
        <v>2568</v>
      </c>
      <c r="D1464" s="247">
        <v>7265.93</v>
      </c>
      <c r="E1464" s="247">
        <v>2666.81</v>
      </c>
      <c r="F1464" s="247">
        <v>35.380000000000003</v>
      </c>
      <c r="G1464" s="247">
        <v>4563.74</v>
      </c>
      <c r="H1464" s="248">
        <v>53800.37</v>
      </c>
      <c r="I1464" s="248">
        <v>30669.5</v>
      </c>
      <c r="J1464" s="248">
        <v>197.86</v>
      </c>
      <c r="K1464" s="248">
        <v>22933.01</v>
      </c>
      <c r="L1464" s="354">
        <v>7.4044712789691065</v>
      </c>
      <c r="M1464" s="354">
        <v>11.500444351116128</v>
      </c>
      <c r="N1464" s="354">
        <v>5.592425098925947</v>
      </c>
      <c r="O1464" s="354">
        <v>5.0250474391617397</v>
      </c>
      <c r="P1464" s="249"/>
      <c r="Q1464" s="249"/>
      <c r="R1464" s="249">
        <v>3</v>
      </c>
    </row>
    <row r="1465" spans="1:18" ht="60">
      <c r="A1465" s="245">
        <v>41</v>
      </c>
      <c r="B1465" s="242" t="s">
        <v>2569</v>
      </c>
      <c r="C1465" s="246" t="s">
        <v>2570</v>
      </c>
      <c r="D1465" s="247">
        <v>5888.85</v>
      </c>
      <c r="E1465" s="247">
        <v>1882.45</v>
      </c>
      <c r="F1465" s="247">
        <v>35.380000000000003</v>
      </c>
      <c r="G1465" s="247">
        <v>3971.02</v>
      </c>
      <c r="H1465" s="248">
        <v>41814.769999999997</v>
      </c>
      <c r="I1465" s="248">
        <v>21649.06</v>
      </c>
      <c r="J1465" s="248">
        <v>197.86</v>
      </c>
      <c r="K1465" s="248">
        <v>19967.849999999999</v>
      </c>
      <c r="L1465" s="354">
        <v>7.1006682119598894</v>
      </c>
      <c r="M1465" s="354">
        <v>11.500470132008818</v>
      </c>
      <c r="N1465" s="354">
        <v>5.592425098925947</v>
      </c>
      <c r="O1465" s="354">
        <v>5.0283932087977394</v>
      </c>
      <c r="P1465" s="249"/>
      <c r="Q1465" s="249"/>
      <c r="R1465" s="249">
        <v>3</v>
      </c>
    </row>
    <row r="1466" spans="1:18" ht="60">
      <c r="A1466" s="245">
        <v>42</v>
      </c>
      <c r="B1466" s="242" t="s">
        <v>2571</v>
      </c>
      <c r="C1466" s="246" t="s">
        <v>2572</v>
      </c>
      <c r="D1466" s="247">
        <v>5182.24</v>
      </c>
      <c r="E1466" s="247">
        <v>1483.14</v>
      </c>
      <c r="F1466" s="247">
        <v>35.380000000000003</v>
      </c>
      <c r="G1466" s="247">
        <v>3663.72</v>
      </c>
      <c r="H1466" s="248">
        <v>35686.22</v>
      </c>
      <c r="I1466" s="248">
        <v>17056.830000000002</v>
      </c>
      <c r="J1466" s="248">
        <v>197.86</v>
      </c>
      <c r="K1466" s="248">
        <v>18431.53</v>
      </c>
      <c r="L1466" s="354">
        <v>6.8862538207416106</v>
      </c>
      <c r="M1466" s="354">
        <v>11.500485456531413</v>
      </c>
      <c r="N1466" s="354">
        <v>5.592425098925947</v>
      </c>
      <c r="O1466" s="354">
        <v>5.0308238620855308</v>
      </c>
      <c r="P1466" s="249"/>
      <c r="Q1466" s="249"/>
      <c r="R1466" s="249">
        <v>3</v>
      </c>
    </row>
    <row r="1467" spans="1:18" ht="24">
      <c r="A1467" s="245">
        <v>43</v>
      </c>
      <c r="B1467" s="242" t="s">
        <v>2573</v>
      </c>
      <c r="C1467" s="246" t="s">
        <v>2574</v>
      </c>
      <c r="D1467" s="247">
        <v>506.27</v>
      </c>
      <c r="E1467" s="247">
        <v>506.27</v>
      </c>
      <c r="F1467" s="247"/>
      <c r="G1467" s="247"/>
      <c r="H1467" s="248">
        <v>5822.28</v>
      </c>
      <c r="I1467" s="248">
        <v>5822.28</v>
      </c>
      <c r="J1467" s="248"/>
      <c r="K1467" s="248"/>
      <c r="L1467" s="354">
        <v>11.500345665356431</v>
      </c>
      <c r="M1467" s="354">
        <v>11.500345665356431</v>
      </c>
      <c r="N1467" s="354" t="s">
        <v>138</v>
      </c>
      <c r="O1467" s="354" t="s">
        <v>138</v>
      </c>
      <c r="P1467" s="249"/>
      <c r="Q1467" s="249"/>
      <c r="R1467" s="249">
        <v>3</v>
      </c>
    </row>
    <row r="1468" spans="1:18" ht="24">
      <c r="A1468" s="245">
        <v>44</v>
      </c>
      <c r="B1468" s="242" t="s">
        <v>2575</v>
      </c>
      <c r="C1468" s="246" t="s">
        <v>2576</v>
      </c>
      <c r="D1468" s="247">
        <v>352.25</v>
      </c>
      <c r="E1468" s="247">
        <v>352.25</v>
      </c>
      <c r="F1468" s="247"/>
      <c r="G1468" s="247"/>
      <c r="H1468" s="248">
        <v>4051</v>
      </c>
      <c r="I1468" s="248">
        <v>4051</v>
      </c>
      <c r="J1468" s="248"/>
      <c r="K1468" s="248"/>
      <c r="L1468" s="354">
        <v>11.500354861603974</v>
      </c>
      <c r="M1468" s="354">
        <v>11.500354861603974</v>
      </c>
      <c r="N1468" s="354" t="s">
        <v>138</v>
      </c>
      <c r="O1468" s="354" t="s">
        <v>138</v>
      </c>
      <c r="P1468" s="249"/>
      <c r="Q1468" s="249"/>
      <c r="R1468" s="249">
        <v>3</v>
      </c>
    </row>
    <row r="1469" spans="1:18" ht="24">
      <c r="A1469" s="245">
        <v>45</v>
      </c>
      <c r="B1469" s="242" t="s">
        <v>2577</v>
      </c>
      <c r="C1469" s="246" t="s">
        <v>2578</v>
      </c>
      <c r="D1469" s="247">
        <v>272.39</v>
      </c>
      <c r="E1469" s="247">
        <v>272.39</v>
      </c>
      <c r="F1469" s="247"/>
      <c r="G1469" s="247"/>
      <c r="H1469" s="248">
        <v>3132.55</v>
      </c>
      <c r="I1469" s="248">
        <v>3132.55</v>
      </c>
      <c r="J1469" s="248"/>
      <c r="K1469" s="248"/>
      <c r="L1469" s="354">
        <v>11.500238628437168</v>
      </c>
      <c r="M1469" s="354">
        <v>11.500238628437168</v>
      </c>
      <c r="N1469" s="354" t="s">
        <v>138</v>
      </c>
      <c r="O1469" s="354" t="s">
        <v>138</v>
      </c>
      <c r="P1469" s="249"/>
      <c r="Q1469" s="249"/>
      <c r="R1469" s="249">
        <v>3</v>
      </c>
    </row>
    <row r="1470" spans="1:18" ht="24">
      <c r="A1470" s="245">
        <v>46</v>
      </c>
      <c r="B1470" s="242" t="s">
        <v>2579</v>
      </c>
      <c r="C1470" s="246" t="s">
        <v>2580</v>
      </c>
      <c r="D1470" s="247">
        <v>651.73</v>
      </c>
      <c r="E1470" s="247">
        <v>651.73</v>
      </c>
      <c r="F1470" s="247"/>
      <c r="G1470" s="247"/>
      <c r="H1470" s="248">
        <v>7495.17</v>
      </c>
      <c r="I1470" s="248">
        <v>7495.17</v>
      </c>
      <c r="J1470" s="248"/>
      <c r="K1470" s="248"/>
      <c r="L1470" s="354">
        <v>11.500421953876605</v>
      </c>
      <c r="M1470" s="354">
        <v>11.500421953876605</v>
      </c>
      <c r="N1470" s="354" t="s">
        <v>138</v>
      </c>
      <c r="O1470" s="354" t="s">
        <v>138</v>
      </c>
      <c r="P1470" s="249"/>
      <c r="Q1470" s="249"/>
      <c r="R1470" s="249">
        <v>3</v>
      </c>
    </row>
    <row r="1471" spans="1:18" ht="24">
      <c r="A1471" s="245">
        <v>47</v>
      </c>
      <c r="B1471" s="242" t="s">
        <v>2581</v>
      </c>
      <c r="C1471" s="246" t="s">
        <v>2582</v>
      </c>
      <c r="D1471" s="247">
        <v>454.93</v>
      </c>
      <c r="E1471" s="247">
        <v>454.93</v>
      </c>
      <c r="F1471" s="247"/>
      <c r="G1471" s="247"/>
      <c r="H1471" s="248">
        <v>5231.8599999999997</v>
      </c>
      <c r="I1471" s="248">
        <v>5231.8599999999997</v>
      </c>
      <c r="J1471" s="248"/>
      <c r="K1471" s="248"/>
      <c r="L1471" s="354">
        <v>11.500362693161584</v>
      </c>
      <c r="M1471" s="354">
        <v>11.500362693161584</v>
      </c>
      <c r="N1471" s="354" t="s">
        <v>138</v>
      </c>
      <c r="O1471" s="354" t="s">
        <v>138</v>
      </c>
      <c r="P1471" s="249"/>
      <c r="Q1471" s="249"/>
      <c r="R1471" s="249">
        <v>3</v>
      </c>
    </row>
    <row r="1472" spans="1:18" ht="24">
      <c r="A1472" s="245">
        <v>48</v>
      </c>
      <c r="B1472" s="242" t="s">
        <v>2583</v>
      </c>
      <c r="C1472" s="246" t="s">
        <v>2584</v>
      </c>
      <c r="D1472" s="247">
        <v>352.25</v>
      </c>
      <c r="E1472" s="247">
        <v>352.25</v>
      </c>
      <c r="F1472" s="247"/>
      <c r="G1472" s="247"/>
      <c r="H1472" s="248">
        <v>4051</v>
      </c>
      <c r="I1472" s="248">
        <v>4051</v>
      </c>
      <c r="J1472" s="248"/>
      <c r="K1472" s="248"/>
      <c r="L1472" s="354">
        <v>11.500354861603974</v>
      </c>
      <c r="M1472" s="354">
        <v>11.500354861603974</v>
      </c>
      <c r="N1472" s="354" t="s">
        <v>138</v>
      </c>
      <c r="O1472" s="354" t="s">
        <v>138</v>
      </c>
      <c r="P1472" s="249"/>
      <c r="Q1472" s="249"/>
      <c r="R1472" s="249">
        <v>3</v>
      </c>
    </row>
    <row r="1473" spans="1:18" ht="24">
      <c r="A1473" s="245">
        <v>49</v>
      </c>
      <c r="B1473" s="242" t="s">
        <v>2585</v>
      </c>
      <c r="C1473" s="246" t="s">
        <v>2586</v>
      </c>
      <c r="D1473" s="247">
        <v>405.01</v>
      </c>
      <c r="E1473" s="247">
        <v>405.01</v>
      </c>
      <c r="F1473" s="247"/>
      <c r="G1473" s="247"/>
      <c r="H1473" s="248">
        <v>4657.83</v>
      </c>
      <c r="I1473" s="248">
        <v>4657.83</v>
      </c>
      <c r="J1473" s="248"/>
      <c r="K1473" s="248"/>
      <c r="L1473" s="354">
        <v>11.500530851090097</v>
      </c>
      <c r="M1473" s="354">
        <v>11.500530851090097</v>
      </c>
      <c r="N1473" s="354" t="s">
        <v>138</v>
      </c>
      <c r="O1473" s="354" t="s">
        <v>138</v>
      </c>
      <c r="P1473" s="249"/>
      <c r="Q1473" s="249"/>
      <c r="R1473" s="249">
        <v>3</v>
      </c>
    </row>
    <row r="1474" spans="1:18" ht="24">
      <c r="A1474" s="245">
        <v>50</v>
      </c>
      <c r="B1474" s="242" t="s">
        <v>2587</v>
      </c>
      <c r="C1474" s="246" t="s">
        <v>2588</v>
      </c>
      <c r="D1474" s="247">
        <v>283.79000000000002</v>
      </c>
      <c r="E1474" s="247">
        <v>283.79000000000002</v>
      </c>
      <c r="F1474" s="247"/>
      <c r="G1474" s="247"/>
      <c r="H1474" s="248">
        <v>3263.76</v>
      </c>
      <c r="I1474" s="248">
        <v>3263.76</v>
      </c>
      <c r="J1474" s="248"/>
      <c r="K1474" s="248"/>
      <c r="L1474" s="354">
        <v>11.500616653159026</v>
      </c>
      <c r="M1474" s="354">
        <v>11.500616653159026</v>
      </c>
      <c r="N1474" s="354" t="s">
        <v>138</v>
      </c>
      <c r="O1474" s="354" t="s">
        <v>138</v>
      </c>
      <c r="P1474" s="249"/>
      <c r="Q1474" s="249"/>
      <c r="R1474" s="249">
        <v>3</v>
      </c>
    </row>
    <row r="1475" spans="1:18" ht="24">
      <c r="A1475" s="245">
        <v>51</v>
      </c>
      <c r="B1475" s="242" t="s">
        <v>2589</v>
      </c>
      <c r="C1475" s="246" t="s">
        <v>2590</v>
      </c>
      <c r="D1475" s="247">
        <v>218.3</v>
      </c>
      <c r="E1475" s="247">
        <v>218.3</v>
      </c>
      <c r="F1475" s="247"/>
      <c r="G1475" s="247"/>
      <c r="H1475" s="248">
        <v>2510.58</v>
      </c>
      <c r="I1475" s="248">
        <v>2510.58</v>
      </c>
      <c r="J1475" s="248"/>
      <c r="K1475" s="248"/>
      <c r="L1475" s="354">
        <v>11.500595510765001</v>
      </c>
      <c r="M1475" s="354">
        <v>11.500595510765001</v>
      </c>
      <c r="N1475" s="354" t="s">
        <v>138</v>
      </c>
      <c r="O1475" s="354" t="s">
        <v>138</v>
      </c>
      <c r="P1475" s="249"/>
      <c r="Q1475" s="249"/>
      <c r="R1475" s="249">
        <v>3</v>
      </c>
    </row>
    <row r="1476" spans="1:18" ht="24">
      <c r="A1476" s="245">
        <v>52</v>
      </c>
      <c r="B1476" s="242" t="s">
        <v>2591</v>
      </c>
      <c r="C1476" s="246" t="s">
        <v>2592</v>
      </c>
      <c r="D1476" s="247">
        <v>521.95000000000005</v>
      </c>
      <c r="E1476" s="247">
        <v>521.95000000000005</v>
      </c>
      <c r="F1476" s="247"/>
      <c r="G1476" s="247"/>
      <c r="H1476" s="248">
        <v>6002.69</v>
      </c>
      <c r="I1476" s="248">
        <v>6002.69</v>
      </c>
      <c r="J1476" s="248"/>
      <c r="K1476" s="248"/>
      <c r="L1476" s="354">
        <v>11.500507711466614</v>
      </c>
      <c r="M1476" s="354">
        <v>11.500507711466614</v>
      </c>
      <c r="N1476" s="354" t="s">
        <v>138</v>
      </c>
      <c r="O1476" s="354" t="s">
        <v>138</v>
      </c>
      <c r="P1476" s="249"/>
      <c r="Q1476" s="249"/>
      <c r="R1476" s="249">
        <v>3</v>
      </c>
    </row>
    <row r="1477" spans="1:18" ht="24">
      <c r="A1477" s="245">
        <v>53</v>
      </c>
      <c r="B1477" s="242" t="s">
        <v>2593</v>
      </c>
      <c r="C1477" s="246" t="s">
        <v>2594</v>
      </c>
      <c r="D1477" s="247">
        <v>363.66</v>
      </c>
      <c r="E1477" s="247">
        <v>363.66</v>
      </c>
      <c r="F1477" s="247"/>
      <c r="G1477" s="247"/>
      <c r="H1477" s="248">
        <v>4182.2</v>
      </c>
      <c r="I1477" s="248">
        <v>4182.2</v>
      </c>
      <c r="J1477" s="248"/>
      <c r="K1477" s="248"/>
      <c r="L1477" s="354">
        <v>11.500302480338776</v>
      </c>
      <c r="M1477" s="354">
        <v>11.500302480338776</v>
      </c>
      <c r="N1477" s="354" t="s">
        <v>138</v>
      </c>
      <c r="O1477" s="354" t="s">
        <v>138</v>
      </c>
      <c r="P1477" s="249"/>
      <c r="Q1477" s="249"/>
      <c r="R1477" s="249">
        <v>3</v>
      </c>
    </row>
    <row r="1478" spans="1:18" ht="24">
      <c r="A1478" s="250">
        <v>54</v>
      </c>
      <c r="B1478" s="251" t="s">
        <v>2595</v>
      </c>
      <c r="C1478" s="252" t="s">
        <v>2596</v>
      </c>
      <c r="D1478" s="253">
        <v>282.37</v>
      </c>
      <c r="E1478" s="253">
        <v>282.37</v>
      </c>
      <c r="F1478" s="253"/>
      <c r="G1478" s="253"/>
      <c r="H1478" s="254">
        <v>3247.36</v>
      </c>
      <c r="I1478" s="254">
        <v>3247.36</v>
      </c>
      <c r="J1478" s="254"/>
      <c r="K1478" s="254"/>
      <c r="L1478" s="355">
        <v>11.50037185253391</v>
      </c>
      <c r="M1478" s="355">
        <v>11.50037185253391</v>
      </c>
      <c r="N1478" s="355" t="s">
        <v>138</v>
      </c>
      <c r="O1478" s="355" t="s">
        <v>138</v>
      </c>
      <c r="P1478" s="255"/>
      <c r="Q1478" s="255"/>
      <c r="R1478" s="255">
        <v>3</v>
      </c>
    </row>
    <row r="1479" spans="1:18" ht="12.75">
      <c r="A1479" s="360" t="s">
        <v>2597</v>
      </c>
      <c r="B1479" s="361"/>
      <c r="C1479" s="361"/>
      <c r="D1479" s="361"/>
      <c r="E1479" s="361"/>
      <c r="F1479" s="361"/>
      <c r="G1479" s="361"/>
      <c r="H1479" s="361"/>
      <c r="I1479" s="361"/>
      <c r="J1479" s="361"/>
      <c r="K1479" s="361"/>
      <c r="L1479" s="361"/>
      <c r="M1479" s="361"/>
      <c r="N1479" s="361"/>
      <c r="O1479" s="361"/>
      <c r="P1479" s="361"/>
      <c r="Q1479" s="361"/>
      <c r="R1479" s="361"/>
    </row>
    <row r="1480" spans="1:18" ht="36">
      <c r="A1480" s="245">
        <v>55</v>
      </c>
      <c r="B1480" s="242" t="s">
        <v>2598</v>
      </c>
      <c r="C1480" s="246" t="s">
        <v>2599</v>
      </c>
      <c r="D1480" s="247">
        <v>957.05</v>
      </c>
      <c r="E1480" s="247">
        <v>525.83000000000004</v>
      </c>
      <c r="F1480" s="247">
        <v>10.49</v>
      </c>
      <c r="G1480" s="247">
        <v>420.73</v>
      </c>
      <c r="H1480" s="248">
        <v>8513.94</v>
      </c>
      <c r="I1480" s="248">
        <v>6047.1</v>
      </c>
      <c r="J1480" s="248">
        <v>55.28</v>
      </c>
      <c r="K1480" s="248">
        <v>2411.56</v>
      </c>
      <c r="L1480" s="354">
        <v>8.8960242411577255</v>
      </c>
      <c r="M1480" s="354">
        <v>11.500104596542609</v>
      </c>
      <c r="N1480" s="354">
        <v>5.2697807435652999</v>
      </c>
      <c r="O1480" s="354">
        <v>5.7318470277850402</v>
      </c>
      <c r="P1480" s="249"/>
      <c r="Q1480" s="249"/>
      <c r="R1480" s="249">
        <v>4</v>
      </c>
    </row>
    <row r="1481" spans="1:18" ht="36">
      <c r="A1481" s="245">
        <v>56</v>
      </c>
      <c r="B1481" s="242" t="s">
        <v>2600</v>
      </c>
      <c r="C1481" s="246" t="s">
        <v>2601</v>
      </c>
      <c r="D1481" s="247">
        <v>1056.78</v>
      </c>
      <c r="E1481" s="247">
        <v>625.55999999999995</v>
      </c>
      <c r="F1481" s="247">
        <v>10.49</v>
      </c>
      <c r="G1481" s="247">
        <v>420.73</v>
      </c>
      <c r="H1481" s="248">
        <v>9660.76</v>
      </c>
      <c r="I1481" s="248">
        <v>7193.92</v>
      </c>
      <c r="J1481" s="248">
        <v>55.28</v>
      </c>
      <c r="K1481" s="248">
        <v>2411.56</v>
      </c>
      <c r="L1481" s="354">
        <v>9.1416945816537041</v>
      </c>
      <c r="M1481" s="354">
        <v>11.499968028646334</v>
      </c>
      <c r="N1481" s="354">
        <v>5.2697807435652999</v>
      </c>
      <c r="O1481" s="354">
        <v>5.7318470277850402</v>
      </c>
      <c r="P1481" s="249"/>
      <c r="Q1481" s="249"/>
      <c r="R1481" s="249">
        <v>4</v>
      </c>
    </row>
    <row r="1482" spans="1:18" ht="36">
      <c r="A1482" s="250">
        <v>57</v>
      </c>
      <c r="B1482" s="251" t="s">
        <v>2602</v>
      </c>
      <c r="C1482" s="252" t="s">
        <v>2603</v>
      </c>
      <c r="D1482" s="253">
        <v>1036.27</v>
      </c>
      <c r="E1482" s="253">
        <v>605.04999999999995</v>
      </c>
      <c r="F1482" s="253">
        <v>10.49</v>
      </c>
      <c r="G1482" s="253">
        <v>420.73</v>
      </c>
      <c r="H1482" s="254">
        <v>9424.9699999999993</v>
      </c>
      <c r="I1482" s="254">
        <v>6958.13</v>
      </c>
      <c r="J1482" s="254">
        <v>55.28</v>
      </c>
      <c r="K1482" s="254">
        <v>2411.56</v>
      </c>
      <c r="L1482" s="355">
        <v>9.095091047699924</v>
      </c>
      <c r="M1482" s="355">
        <v>11.500090901578384</v>
      </c>
      <c r="N1482" s="355">
        <v>5.2697807435652999</v>
      </c>
      <c r="O1482" s="355">
        <v>5.7318470277850402</v>
      </c>
      <c r="P1482" s="255"/>
      <c r="Q1482" s="255"/>
      <c r="R1482" s="255">
        <v>4</v>
      </c>
    </row>
    <row r="1483" spans="1:18" ht="12.75">
      <c r="A1483" s="360" t="s">
        <v>2604</v>
      </c>
      <c r="B1483" s="361"/>
      <c r="C1483" s="361"/>
      <c r="D1483" s="361"/>
      <c r="E1483" s="361"/>
      <c r="F1483" s="361"/>
      <c r="G1483" s="361"/>
      <c r="H1483" s="361"/>
      <c r="I1483" s="361"/>
      <c r="J1483" s="361"/>
      <c r="K1483" s="361"/>
      <c r="L1483" s="361"/>
      <c r="M1483" s="361"/>
      <c r="N1483" s="361"/>
      <c r="O1483" s="361"/>
      <c r="P1483" s="361"/>
      <c r="Q1483" s="361"/>
      <c r="R1483" s="361"/>
    </row>
    <row r="1484" spans="1:18" ht="24">
      <c r="A1484" s="245">
        <v>58</v>
      </c>
      <c r="B1484" s="242" t="s">
        <v>2605</v>
      </c>
      <c r="C1484" s="246" t="s">
        <v>2606</v>
      </c>
      <c r="D1484" s="247">
        <v>96.93</v>
      </c>
      <c r="E1484" s="247">
        <v>96.93</v>
      </c>
      <c r="F1484" s="247"/>
      <c r="G1484" s="247"/>
      <c r="H1484" s="248">
        <v>1114.67</v>
      </c>
      <c r="I1484" s="248">
        <v>1114.67</v>
      </c>
      <c r="J1484" s="248"/>
      <c r="K1484" s="248"/>
      <c r="L1484" s="354">
        <v>11.499742081914784</v>
      </c>
      <c r="M1484" s="354">
        <v>11.499742081914784</v>
      </c>
      <c r="N1484" s="354" t="s">
        <v>138</v>
      </c>
      <c r="O1484" s="354" t="s">
        <v>138</v>
      </c>
      <c r="P1484" s="249"/>
      <c r="Q1484" s="249"/>
      <c r="R1484" s="249">
        <v>5</v>
      </c>
    </row>
    <row r="1485" spans="1:18" ht="24">
      <c r="A1485" s="250">
        <v>59</v>
      </c>
      <c r="B1485" s="251" t="s">
        <v>2607</v>
      </c>
      <c r="C1485" s="252" t="s">
        <v>2608</v>
      </c>
      <c r="D1485" s="253">
        <v>105.32</v>
      </c>
      <c r="E1485" s="253">
        <v>105.32</v>
      </c>
      <c r="F1485" s="253"/>
      <c r="G1485" s="253"/>
      <c r="H1485" s="254">
        <v>1211.1300000000001</v>
      </c>
      <c r="I1485" s="254">
        <v>1211.1300000000001</v>
      </c>
      <c r="J1485" s="254"/>
      <c r="K1485" s="254"/>
      <c r="L1485" s="355">
        <v>11.499525256361567</v>
      </c>
      <c r="M1485" s="355">
        <v>11.499525256361567</v>
      </c>
      <c r="N1485" s="355" t="s">
        <v>138</v>
      </c>
      <c r="O1485" s="355" t="s">
        <v>138</v>
      </c>
      <c r="P1485" s="255"/>
      <c r="Q1485" s="255"/>
      <c r="R1485" s="255">
        <v>5</v>
      </c>
    </row>
    <row r="1486" spans="1:18" ht="12.75">
      <c r="A1486" s="360" t="s">
        <v>2609</v>
      </c>
      <c r="B1486" s="361"/>
      <c r="C1486" s="361"/>
      <c r="D1486" s="361"/>
      <c r="E1486" s="361"/>
      <c r="F1486" s="361"/>
      <c r="G1486" s="361"/>
      <c r="H1486" s="361"/>
      <c r="I1486" s="361"/>
      <c r="J1486" s="361"/>
      <c r="K1486" s="361"/>
      <c r="L1486" s="361"/>
      <c r="M1486" s="361"/>
      <c r="N1486" s="361"/>
      <c r="O1486" s="361"/>
      <c r="P1486" s="361"/>
      <c r="Q1486" s="361"/>
      <c r="R1486" s="361"/>
    </row>
    <row r="1487" spans="1:18" ht="24">
      <c r="A1487" s="245">
        <v>60</v>
      </c>
      <c r="B1487" s="242" t="s">
        <v>2610</v>
      </c>
      <c r="C1487" s="246" t="s">
        <v>2611</v>
      </c>
      <c r="D1487" s="247">
        <v>1285.95</v>
      </c>
      <c r="E1487" s="247">
        <v>543.04</v>
      </c>
      <c r="F1487" s="247">
        <v>14.15</v>
      </c>
      <c r="G1487" s="247">
        <v>728.76</v>
      </c>
      <c r="H1487" s="248">
        <v>9375.67</v>
      </c>
      <c r="I1487" s="248">
        <v>6244.94</v>
      </c>
      <c r="J1487" s="248">
        <v>79.150000000000006</v>
      </c>
      <c r="K1487" s="248">
        <v>3051.58</v>
      </c>
      <c r="L1487" s="354">
        <v>7.2908511217387924</v>
      </c>
      <c r="M1487" s="354">
        <v>11.49996317030053</v>
      </c>
      <c r="N1487" s="354">
        <v>5.5936395759717321</v>
      </c>
      <c r="O1487" s="354">
        <v>4.1873593501289861</v>
      </c>
      <c r="P1487" s="249"/>
      <c r="Q1487" s="249"/>
      <c r="R1487" s="249">
        <v>6</v>
      </c>
    </row>
    <row r="1488" spans="1:18">
      <c r="A1488" s="245">
        <v>61</v>
      </c>
      <c r="B1488" s="242" t="s">
        <v>2612</v>
      </c>
      <c r="C1488" s="246" t="s">
        <v>2613</v>
      </c>
      <c r="D1488" s="247">
        <v>1878.42</v>
      </c>
      <c r="E1488" s="247">
        <v>571.92999999999995</v>
      </c>
      <c r="F1488" s="247">
        <v>14.15</v>
      </c>
      <c r="G1488" s="247">
        <v>1292.3399999999999</v>
      </c>
      <c r="H1488" s="248">
        <v>12175.71</v>
      </c>
      <c r="I1488" s="248">
        <v>6577.45</v>
      </c>
      <c r="J1488" s="248">
        <v>79.150000000000006</v>
      </c>
      <c r="K1488" s="248">
        <v>5519.11</v>
      </c>
      <c r="L1488" s="354">
        <v>6.4818890344012514</v>
      </c>
      <c r="M1488" s="354">
        <v>11.50044585875894</v>
      </c>
      <c r="N1488" s="354">
        <v>5.5936395759717321</v>
      </c>
      <c r="O1488" s="354">
        <v>4.2706331151245029</v>
      </c>
      <c r="P1488" s="249"/>
      <c r="Q1488" s="249"/>
      <c r="R1488" s="249">
        <v>6</v>
      </c>
    </row>
    <row r="1489" spans="1:18">
      <c r="A1489" s="250">
        <v>62</v>
      </c>
      <c r="B1489" s="251" t="s">
        <v>2614</v>
      </c>
      <c r="C1489" s="252" t="s">
        <v>2615</v>
      </c>
      <c r="D1489" s="253">
        <v>4227.58</v>
      </c>
      <c r="E1489" s="253">
        <v>727.59</v>
      </c>
      <c r="F1489" s="253">
        <v>14.15</v>
      </c>
      <c r="G1489" s="253">
        <v>3485.84</v>
      </c>
      <c r="H1489" s="254">
        <v>22276.02</v>
      </c>
      <c r="I1489" s="254">
        <v>8367.25</v>
      </c>
      <c r="J1489" s="254">
        <v>79.150000000000006</v>
      </c>
      <c r="K1489" s="254">
        <v>13829.62</v>
      </c>
      <c r="L1489" s="355">
        <v>5.2692131195624921</v>
      </c>
      <c r="M1489" s="355">
        <v>11.499951895985376</v>
      </c>
      <c r="N1489" s="355">
        <v>5.5936395759717321</v>
      </c>
      <c r="O1489" s="355">
        <v>3.9673708489202029</v>
      </c>
      <c r="P1489" s="255"/>
      <c r="Q1489" s="255"/>
      <c r="R1489" s="255">
        <v>6</v>
      </c>
    </row>
    <row r="1490" spans="1:18" ht="12.75">
      <c r="A1490" s="360" t="s">
        <v>2616</v>
      </c>
      <c r="B1490" s="361"/>
      <c r="C1490" s="361"/>
      <c r="D1490" s="361"/>
      <c r="E1490" s="361"/>
      <c r="F1490" s="361"/>
      <c r="G1490" s="361"/>
      <c r="H1490" s="361"/>
      <c r="I1490" s="361"/>
      <c r="J1490" s="361"/>
      <c r="K1490" s="361"/>
      <c r="L1490" s="361"/>
      <c r="M1490" s="361"/>
      <c r="N1490" s="361"/>
      <c r="O1490" s="361"/>
      <c r="P1490" s="361"/>
      <c r="Q1490" s="361"/>
      <c r="R1490" s="361"/>
    </row>
    <row r="1491" spans="1:18" ht="24">
      <c r="A1491" s="245">
        <v>63</v>
      </c>
      <c r="B1491" s="242" t="s">
        <v>2617</v>
      </c>
      <c r="C1491" s="246" t="s">
        <v>2618</v>
      </c>
      <c r="D1491" s="247">
        <v>3748.23</v>
      </c>
      <c r="E1491" s="247">
        <v>3426.18</v>
      </c>
      <c r="F1491" s="247">
        <v>322.05</v>
      </c>
      <c r="G1491" s="247"/>
      <c r="H1491" s="248">
        <v>41153.120000000003</v>
      </c>
      <c r="I1491" s="248">
        <v>39402.9</v>
      </c>
      <c r="J1491" s="248">
        <v>1750.22</v>
      </c>
      <c r="K1491" s="248"/>
      <c r="L1491" s="354">
        <v>10.97934758539364</v>
      </c>
      <c r="M1491" s="354">
        <v>11.50053412255048</v>
      </c>
      <c r="N1491" s="354">
        <v>5.4346219531128703</v>
      </c>
      <c r="O1491" s="354" t="s">
        <v>138</v>
      </c>
      <c r="P1491" s="249"/>
      <c r="Q1491" s="249"/>
      <c r="R1491" s="249">
        <v>7</v>
      </c>
    </row>
    <row r="1492" spans="1:18" ht="24">
      <c r="A1492" s="245">
        <v>64</v>
      </c>
      <c r="B1492" s="242" t="s">
        <v>2619</v>
      </c>
      <c r="C1492" s="246" t="s">
        <v>2620</v>
      </c>
      <c r="D1492" s="247">
        <v>6559.87</v>
      </c>
      <c r="E1492" s="247">
        <v>5760.8</v>
      </c>
      <c r="F1492" s="247">
        <v>799.07</v>
      </c>
      <c r="G1492" s="247"/>
      <c r="H1492" s="248">
        <v>70595.61</v>
      </c>
      <c r="I1492" s="248">
        <v>66252.28</v>
      </c>
      <c r="J1492" s="248">
        <v>4343.33</v>
      </c>
      <c r="K1492" s="248"/>
      <c r="L1492" s="354">
        <v>10.761739180806938</v>
      </c>
      <c r="M1492" s="354">
        <v>11.50053464796556</v>
      </c>
      <c r="N1492" s="354">
        <v>5.4354812469495783</v>
      </c>
      <c r="O1492" s="354" t="s">
        <v>138</v>
      </c>
      <c r="P1492" s="249"/>
      <c r="Q1492" s="249"/>
      <c r="R1492" s="249">
        <v>7</v>
      </c>
    </row>
    <row r="1493" spans="1:18" ht="24">
      <c r="A1493" s="245">
        <v>65</v>
      </c>
      <c r="B1493" s="242" t="s">
        <v>2621</v>
      </c>
      <c r="C1493" s="246" t="s">
        <v>2622</v>
      </c>
      <c r="D1493" s="247">
        <v>5823.82</v>
      </c>
      <c r="E1493" s="247">
        <v>5150.09</v>
      </c>
      <c r="F1493" s="247">
        <v>673.73</v>
      </c>
      <c r="G1493" s="247"/>
      <c r="H1493" s="248">
        <v>62890.82</v>
      </c>
      <c r="I1493" s="248">
        <v>59228.81</v>
      </c>
      <c r="J1493" s="248">
        <v>3662.01</v>
      </c>
      <c r="K1493" s="248"/>
      <c r="L1493" s="354">
        <v>10.79889488342703</v>
      </c>
      <c r="M1493" s="354">
        <v>11.500538825535086</v>
      </c>
      <c r="N1493" s="354">
        <v>5.4354266545945711</v>
      </c>
      <c r="O1493" s="354" t="s">
        <v>138</v>
      </c>
      <c r="P1493" s="249"/>
      <c r="Q1493" s="249"/>
      <c r="R1493" s="249">
        <v>7</v>
      </c>
    </row>
    <row r="1494" spans="1:18" ht="24">
      <c r="A1494" s="245">
        <v>66</v>
      </c>
      <c r="B1494" s="242" t="s">
        <v>2623</v>
      </c>
      <c r="C1494" s="246" t="s">
        <v>2624</v>
      </c>
      <c r="D1494" s="247">
        <v>5514.46</v>
      </c>
      <c r="E1494" s="247">
        <v>4832.04</v>
      </c>
      <c r="F1494" s="247">
        <v>682.42</v>
      </c>
      <c r="G1494" s="247"/>
      <c r="H1494" s="248">
        <v>59279.95</v>
      </c>
      <c r="I1494" s="248">
        <v>55570.97</v>
      </c>
      <c r="J1494" s="248">
        <v>3708.98</v>
      </c>
      <c r="K1494" s="248"/>
      <c r="L1494" s="354">
        <v>10.749910235997723</v>
      </c>
      <c r="M1494" s="354">
        <v>11.500519449342308</v>
      </c>
      <c r="N1494" s="354">
        <v>5.4350400046891947</v>
      </c>
      <c r="O1494" s="354" t="s">
        <v>138</v>
      </c>
      <c r="P1494" s="249"/>
      <c r="Q1494" s="249"/>
      <c r="R1494" s="249">
        <v>7</v>
      </c>
    </row>
    <row r="1495" spans="1:18" ht="24">
      <c r="A1495" s="250">
        <v>67</v>
      </c>
      <c r="B1495" s="251" t="s">
        <v>2625</v>
      </c>
      <c r="C1495" s="252" t="s">
        <v>2626</v>
      </c>
      <c r="D1495" s="253">
        <v>882.65</v>
      </c>
      <c r="E1495" s="253">
        <v>699.16</v>
      </c>
      <c r="F1495" s="253">
        <v>183.49</v>
      </c>
      <c r="G1495" s="253"/>
      <c r="H1495" s="254">
        <v>9038.0400000000009</v>
      </c>
      <c r="I1495" s="254">
        <v>8040.75</v>
      </c>
      <c r="J1495" s="254">
        <v>997.29</v>
      </c>
      <c r="K1495" s="254"/>
      <c r="L1495" s="355">
        <v>10.239664646235768</v>
      </c>
      <c r="M1495" s="355">
        <v>11.5005864179873</v>
      </c>
      <c r="N1495" s="355">
        <v>5.4351190800588585</v>
      </c>
      <c r="O1495" s="355" t="s">
        <v>138</v>
      </c>
      <c r="P1495" s="255"/>
      <c r="Q1495" s="255"/>
      <c r="R1495" s="255">
        <v>7</v>
      </c>
    </row>
    <row r="1496" spans="1:18" ht="12.75">
      <c r="A1496" s="360" t="s">
        <v>2627</v>
      </c>
      <c r="B1496" s="361"/>
      <c r="C1496" s="361"/>
      <c r="D1496" s="361"/>
      <c r="E1496" s="361"/>
      <c r="F1496" s="361"/>
      <c r="G1496" s="361"/>
      <c r="H1496" s="361"/>
      <c r="I1496" s="361"/>
      <c r="J1496" s="361"/>
      <c r="K1496" s="361"/>
      <c r="L1496" s="361"/>
      <c r="M1496" s="361"/>
      <c r="N1496" s="361"/>
      <c r="O1496" s="361"/>
      <c r="P1496" s="361"/>
      <c r="Q1496" s="361"/>
      <c r="R1496" s="361"/>
    </row>
    <row r="1497" spans="1:18" ht="36">
      <c r="A1497" s="245">
        <v>68</v>
      </c>
      <c r="B1497" s="242" t="s">
        <v>2628</v>
      </c>
      <c r="C1497" s="246" t="s">
        <v>2629</v>
      </c>
      <c r="D1497" s="247">
        <v>355.67</v>
      </c>
      <c r="E1497" s="247">
        <v>243.54</v>
      </c>
      <c r="F1497" s="247">
        <v>7.08</v>
      </c>
      <c r="G1497" s="247">
        <v>105.05</v>
      </c>
      <c r="H1497" s="248">
        <v>3288.81</v>
      </c>
      <c r="I1497" s="248">
        <v>2800.84</v>
      </c>
      <c r="J1497" s="248">
        <v>39.57</v>
      </c>
      <c r="K1497" s="248">
        <v>448.4</v>
      </c>
      <c r="L1497" s="354">
        <v>9.2468018106671916</v>
      </c>
      <c r="M1497" s="354">
        <v>11.500533793216722</v>
      </c>
      <c r="N1497" s="354">
        <v>5.5889830508474576</v>
      </c>
      <c r="O1497" s="354">
        <v>4.2684435982865301</v>
      </c>
      <c r="P1497" s="249"/>
      <c r="Q1497" s="249"/>
      <c r="R1497" s="249">
        <v>8</v>
      </c>
    </row>
    <row r="1498" spans="1:18" ht="36">
      <c r="A1498" s="245">
        <v>69</v>
      </c>
      <c r="B1498" s="242" t="s">
        <v>2630</v>
      </c>
      <c r="C1498" s="246" t="s">
        <v>2631</v>
      </c>
      <c r="D1498" s="247">
        <v>449.42</v>
      </c>
      <c r="E1498" s="247">
        <v>337.29</v>
      </c>
      <c r="F1498" s="247">
        <v>7.08</v>
      </c>
      <c r="G1498" s="247">
        <v>105.05</v>
      </c>
      <c r="H1498" s="248">
        <v>4366.96</v>
      </c>
      <c r="I1498" s="248">
        <v>3878.99</v>
      </c>
      <c r="J1498" s="248">
        <v>39.57</v>
      </c>
      <c r="K1498" s="248">
        <v>448.4</v>
      </c>
      <c r="L1498" s="354">
        <v>9.7168795336211122</v>
      </c>
      <c r="M1498" s="354">
        <v>11.500459545198492</v>
      </c>
      <c r="N1498" s="354">
        <v>5.5889830508474576</v>
      </c>
      <c r="O1498" s="354">
        <v>4.2684435982865301</v>
      </c>
      <c r="P1498" s="249"/>
      <c r="Q1498" s="249"/>
      <c r="R1498" s="249">
        <v>8</v>
      </c>
    </row>
    <row r="1499" spans="1:18" ht="36">
      <c r="A1499" s="245">
        <v>70</v>
      </c>
      <c r="B1499" s="242" t="s">
        <v>2632</v>
      </c>
      <c r="C1499" s="246" t="s">
        <v>2633</v>
      </c>
      <c r="D1499" s="247">
        <v>534</v>
      </c>
      <c r="E1499" s="247">
        <v>421.87</v>
      </c>
      <c r="F1499" s="247">
        <v>7.08</v>
      </c>
      <c r="G1499" s="247">
        <v>105.05</v>
      </c>
      <c r="H1499" s="248">
        <v>5339.64</v>
      </c>
      <c r="I1499" s="248">
        <v>4851.67</v>
      </c>
      <c r="J1499" s="248">
        <v>39.57</v>
      </c>
      <c r="K1499" s="248">
        <v>448.4</v>
      </c>
      <c r="L1499" s="354">
        <v>9.9993258426966296</v>
      </c>
      <c r="M1499" s="354">
        <v>11.500391115746558</v>
      </c>
      <c r="N1499" s="354">
        <v>5.5889830508474576</v>
      </c>
      <c r="O1499" s="354">
        <v>4.2684435982865301</v>
      </c>
      <c r="P1499" s="249"/>
      <c r="Q1499" s="249"/>
      <c r="R1499" s="249">
        <v>8</v>
      </c>
    </row>
    <row r="1500" spans="1:18" ht="36">
      <c r="A1500" s="250">
        <v>71</v>
      </c>
      <c r="B1500" s="251" t="s">
        <v>2634</v>
      </c>
      <c r="C1500" s="252" t="s">
        <v>2635</v>
      </c>
      <c r="D1500" s="253">
        <v>672.39</v>
      </c>
      <c r="E1500" s="253">
        <v>407.6</v>
      </c>
      <c r="F1500" s="253">
        <v>7.08</v>
      </c>
      <c r="G1500" s="253">
        <v>257.70999999999998</v>
      </c>
      <c r="H1500" s="254">
        <v>5766.86</v>
      </c>
      <c r="I1500" s="254">
        <v>4687.6000000000004</v>
      </c>
      <c r="J1500" s="254">
        <v>39.57</v>
      </c>
      <c r="K1500" s="254">
        <v>1039.69</v>
      </c>
      <c r="L1500" s="355">
        <v>8.5766593792293158</v>
      </c>
      <c r="M1500" s="355">
        <v>11.500490677134446</v>
      </c>
      <c r="N1500" s="355">
        <v>5.5889830508474576</v>
      </c>
      <c r="O1500" s="355">
        <v>4.034340925846883</v>
      </c>
      <c r="P1500" s="255"/>
      <c r="Q1500" s="255"/>
      <c r="R1500" s="255">
        <v>8</v>
      </c>
    </row>
    <row r="1501" spans="1:18" ht="12.75">
      <c r="A1501" s="360" t="s">
        <v>2636</v>
      </c>
      <c r="B1501" s="361"/>
      <c r="C1501" s="361"/>
      <c r="D1501" s="361"/>
      <c r="E1501" s="361"/>
      <c r="F1501" s="361"/>
      <c r="G1501" s="361"/>
      <c r="H1501" s="361"/>
      <c r="I1501" s="361"/>
      <c r="J1501" s="361"/>
      <c r="K1501" s="361"/>
      <c r="L1501" s="361"/>
      <c r="M1501" s="361"/>
      <c r="N1501" s="361"/>
      <c r="O1501" s="361"/>
      <c r="P1501" s="361"/>
      <c r="Q1501" s="361"/>
      <c r="R1501" s="361"/>
    </row>
    <row r="1502" spans="1:18" ht="60">
      <c r="A1502" s="245">
        <v>72</v>
      </c>
      <c r="B1502" s="242" t="s">
        <v>2637</v>
      </c>
      <c r="C1502" s="246" t="s">
        <v>2638</v>
      </c>
      <c r="D1502" s="247">
        <v>498.39</v>
      </c>
      <c r="E1502" s="247">
        <v>289.48</v>
      </c>
      <c r="F1502" s="247">
        <v>7.08</v>
      </c>
      <c r="G1502" s="247">
        <v>201.83</v>
      </c>
      <c r="H1502" s="248">
        <v>4317.8999999999996</v>
      </c>
      <c r="I1502" s="248">
        <v>3328.97</v>
      </c>
      <c r="J1502" s="248">
        <v>39.57</v>
      </c>
      <c r="K1502" s="248">
        <v>949.36</v>
      </c>
      <c r="L1502" s="354">
        <v>8.663697104677059</v>
      </c>
      <c r="M1502" s="354">
        <v>11.499827276495784</v>
      </c>
      <c r="N1502" s="354">
        <v>5.5889830508474576</v>
      </c>
      <c r="O1502" s="354">
        <v>4.7037605905960458</v>
      </c>
      <c r="P1502" s="249"/>
      <c r="Q1502" s="249"/>
      <c r="R1502" s="249">
        <v>9</v>
      </c>
    </row>
    <row r="1503" spans="1:18" ht="60">
      <c r="A1503" s="245">
        <v>73</v>
      </c>
      <c r="B1503" s="242" t="s">
        <v>2639</v>
      </c>
      <c r="C1503" s="246" t="s">
        <v>2640</v>
      </c>
      <c r="D1503" s="247">
        <v>423.46</v>
      </c>
      <c r="E1503" s="247">
        <v>214.55</v>
      </c>
      <c r="F1503" s="247">
        <v>7.08</v>
      </c>
      <c r="G1503" s="247">
        <v>201.83</v>
      </c>
      <c r="H1503" s="248">
        <v>3456.29</v>
      </c>
      <c r="I1503" s="248">
        <v>2467.36</v>
      </c>
      <c r="J1503" s="248">
        <v>39.57</v>
      </c>
      <c r="K1503" s="248">
        <v>949.36</v>
      </c>
      <c r="L1503" s="354">
        <v>8.162022387002315</v>
      </c>
      <c r="M1503" s="354">
        <v>11.500163132137031</v>
      </c>
      <c r="N1503" s="354">
        <v>5.5889830508474576</v>
      </c>
      <c r="O1503" s="354">
        <v>4.7037605905960458</v>
      </c>
      <c r="P1503" s="249"/>
      <c r="Q1503" s="249"/>
      <c r="R1503" s="249">
        <v>9</v>
      </c>
    </row>
    <row r="1504" spans="1:18" ht="60">
      <c r="A1504" s="245">
        <v>74</v>
      </c>
      <c r="B1504" s="242" t="s">
        <v>2641</v>
      </c>
      <c r="C1504" s="246" t="s">
        <v>2642</v>
      </c>
      <c r="D1504" s="247">
        <v>748.14</v>
      </c>
      <c r="E1504" s="247">
        <v>539.22</v>
      </c>
      <c r="F1504" s="247">
        <v>7.08</v>
      </c>
      <c r="G1504" s="247">
        <v>201.84</v>
      </c>
      <c r="H1504" s="248">
        <v>7190.06</v>
      </c>
      <c r="I1504" s="248">
        <v>6201.03</v>
      </c>
      <c r="J1504" s="248">
        <v>39.57</v>
      </c>
      <c r="K1504" s="248">
        <v>949.46</v>
      </c>
      <c r="L1504" s="354">
        <v>9.6105809073168125</v>
      </c>
      <c r="M1504" s="354">
        <v>11.499999999999998</v>
      </c>
      <c r="N1504" s="354">
        <v>5.5889830508474576</v>
      </c>
      <c r="O1504" s="354">
        <v>4.7040229885057476</v>
      </c>
      <c r="P1504" s="249"/>
      <c r="Q1504" s="249"/>
      <c r="R1504" s="249">
        <v>9</v>
      </c>
    </row>
    <row r="1505" spans="1:18" ht="60">
      <c r="A1505" s="245">
        <v>75</v>
      </c>
      <c r="B1505" s="242" t="s">
        <v>2643</v>
      </c>
      <c r="C1505" s="246" t="s">
        <v>2644</v>
      </c>
      <c r="D1505" s="247">
        <v>593.75</v>
      </c>
      <c r="E1505" s="247">
        <v>384.83</v>
      </c>
      <c r="F1505" s="247">
        <v>7.08</v>
      </c>
      <c r="G1505" s="247">
        <v>201.84</v>
      </c>
      <c r="H1505" s="248">
        <v>5414.61</v>
      </c>
      <c r="I1505" s="248">
        <v>4425.58</v>
      </c>
      <c r="J1505" s="248">
        <v>39.57</v>
      </c>
      <c r="K1505" s="248">
        <v>949.46</v>
      </c>
      <c r="L1505" s="354">
        <v>9.1193431578947362</v>
      </c>
      <c r="M1505" s="354">
        <v>11.500090949250319</v>
      </c>
      <c r="N1505" s="354">
        <v>5.5889830508474576</v>
      </c>
      <c r="O1505" s="354">
        <v>4.7040229885057476</v>
      </c>
      <c r="P1505" s="249"/>
      <c r="Q1505" s="249"/>
      <c r="R1505" s="249">
        <v>9</v>
      </c>
    </row>
    <row r="1506" spans="1:18" ht="36">
      <c r="A1506" s="245">
        <v>76</v>
      </c>
      <c r="B1506" s="242" t="s">
        <v>2645</v>
      </c>
      <c r="C1506" s="246" t="s">
        <v>2646</v>
      </c>
      <c r="D1506" s="247">
        <v>639.11</v>
      </c>
      <c r="E1506" s="247">
        <v>287.20999999999998</v>
      </c>
      <c r="F1506" s="247">
        <v>7.08</v>
      </c>
      <c r="G1506" s="247">
        <v>344.82</v>
      </c>
      <c r="H1506" s="248">
        <v>5290.8</v>
      </c>
      <c r="I1506" s="248">
        <v>3302.86</v>
      </c>
      <c r="J1506" s="248">
        <v>39.57</v>
      </c>
      <c r="K1506" s="248">
        <v>1948.37</v>
      </c>
      <c r="L1506" s="354">
        <v>8.2783871321055837</v>
      </c>
      <c r="M1506" s="354">
        <v>11.499808502489469</v>
      </c>
      <c r="N1506" s="354">
        <v>5.5889830508474576</v>
      </c>
      <c r="O1506" s="354">
        <v>5.6503973087407919</v>
      </c>
      <c r="P1506" s="249"/>
      <c r="Q1506" s="249"/>
      <c r="R1506" s="249">
        <v>9</v>
      </c>
    </row>
    <row r="1507" spans="1:18" ht="36">
      <c r="A1507" s="250">
        <v>77</v>
      </c>
      <c r="B1507" s="251" t="s">
        <v>2647</v>
      </c>
      <c r="C1507" s="252" t="s">
        <v>2648</v>
      </c>
      <c r="D1507" s="253">
        <v>704.78</v>
      </c>
      <c r="E1507" s="253">
        <v>287.20999999999998</v>
      </c>
      <c r="F1507" s="253">
        <v>7.08</v>
      </c>
      <c r="G1507" s="253">
        <v>410.49</v>
      </c>
      <c r="H1507" s="254">
        <v>5430.39</v>
      </c>
      <c r="I1507" s="254">
        <v>3302.86</v>
      </c>
      <c r="J1507" s="254">
        <v>39.57</v>
      </c>
      <c r="K1507" s="254">
        <v>2087.96</v>
      </c>
      <c r="L1507" s="355">
        <v>7.7050852748375389</v>
      </c>
      <c r="M1507" s="355">
        <v>11.499808502489469</v>
      </c>
      <c r="N1507" s="355">
        <v>5.5889830508474576</v>
      </c>
      <c r="O1507" s="355">
        <v>5.086506370435333</v>
      </c>
      <c r="P1507" s="255"/>
      <c r="Q1507" s="255"/>
      <c r="R1507" s="255">
        <v>9</v>
      </c>
    </row>
    <row r="1508" spans="1:18" ht="12.75">
      <c r="A1508" s="360" t="s">
        <v>2649</v>
      </c>
      <c r="B1508" s="361"/>
      <c r="C1508" s="361"/>
      <c r="D1508" s="361"/>
      <c r="E1508" s="361"/>
      <c r="F1508" s="361"/>
      <c r="G1508" s="361"/>
      <c r="H1508" s="361"/>
      <c r="I1508" s="361"/>
      <c r="J1508" s="361"/>
      <c r="K1508" s="361"/>
      <c r="L1508" s="361"/>
      <c r="M1508" s="361"/>
      <c r="N1508" s="361"/>
      <c r="O1508" s="361"/>
      <c r="P1508" s="361"/>
      <c r="Q1508" s="361"/>
      <c r="R1508" s="361"/>
    </row>
    <row r="1509" spans="1:18" ht="36">
      <c r="A1509" s="245">
        <v>78</v>
      </c>
      <c r="B1509" s="242" t="s">
        <v>2650</v>
      </c>
      <c r="C1509" s="246" t="s">
        <v>2651</v>
      </c>
      <c r="D1509" s="247">
        <v>82.76</v>
      </c>
      <c r="E1509" s="247">
        <v>75.44</v>
      </c>
      <c r="F1509" s="247">
        <v>7.32</v>
      </c>
      <c r="G1509" s="247"/>
      <c r="H1509" s="248">
        <v>915.29</v>
      </c>
      <c r="I1509" s="248">
        <v>867.55</v>
      </c>
      <c r="J1509" s="248">
        <v>47.74</v>
      </c>
      <c r="K1509" s="248"/>
      <c r="L1509" s="354">
        <v>11.059569840502657</v>
      </c>
      <c r="M1509" s="354">
        <v>11.499867444326616</v>
      </c>
      <c r="N1509" s="354">
        <v>6.5218579234972678</v>
      </c>
      <c r="O1509" s="354" t="s">
        <v>138</v>
      </c>
      <c r="P1509" s="249"/>
      <c r="Q1509" s="249"/>
      <c r="R1509" s="249">
        <v>10</v>
      </c>
    </row>
    <row r="1510" spans="1:18" ht="36">
      <c r="A1510" s="250">
        <v>79</v>
      </c>
      <c r="B1510" s="251" t="s">
        <v>2652</v>
      </c>
      <c r="C1510" s="252" t="s">
        <v>2653</v>
      </c>
      <c r="D1510" s="253">
        <v>106.19</v>
      </c>
      <c r="E1510" s="253">
        <v>98.87</v>
      </c>
      <c r="F1510" s="253">
        <v>7.32</v>
      </c>
      <c r="G1510" s="253"/>
      <c r="H1510" s="254">
        <v>1184.69</v>
      </c>
      <c r="I1510" s="254">
        <v>1136.95</v>
      </c>
      <c r="J1510" s="254">
        <v>47.74</v>
      </c>
      <c r="K1510" s="254"/>
      <c r="L1510" s="355">
        <v>11.156323570957719</v>
      </c>
      <c r="M1510" s="355">
        <v>11.499443713967837</v>
      </c>
      <c r="N1510" s="355">
        <v>6.5218579234972678</v>
      </c>
      <c r="O1510" s="355" t="s">
        <v>138</v>
      </c>
      <c r="P1510" s="255"/>
      <c r="Q1510" s="255"/>
      <c r="R1510" s="255">
        <v>10</v>
      </c>
    </row>
    <row r="1511" spans="1:18" ht="12.75">
      <c r="A1511" s="360" t="s">
        <v>2654</v>
      </c>
      <c r="B1511" s="361"/>
      <c r="C1511" s="361"/>
      <c r="D1511" s="361"/>
      <c r="E1511" s="361"/>
      <c r="F1511" s="361"/>
      <c r="G1511" s="361"/>
      <c r="H1511" s="361"/>
      <c r="I1511" s="361"/>
      <c r="J1511" s="361"/>
      <c r="K1511" s="361"/>
      <c r="L1511" s="361"/>
      <c r="M1511" s="361"/>
      <c r="N1511" s="361"/>
      <c r="O1511" s="361"/>
      <c r="P1511" s="361"/>
      <c r="Q1511" s="361"/>
      <c r="R1511" s="361"/>
    </row>
    <row r="1512" spans="1:18" ht="48">
      <c r="A1512" s="245">
        <v>80</v>
      </c>
      <c r="B1512" s="242" t="s">
        <v>2655</v>
      </c>
      <c r="C1512" s="246" t="s">
        <v>2656</v>
      </c>
      <c r="D1512" s="247">
        <v>2960.83</v>
      </c>
      <c r="E1512" s="247">
        <v>378.81</v>
      </c>
      <c r="F1512" s="247">
        <v>27.57</v>
      </c>
      <c r="G1512" s="247">
        <v>2554.4499999999998</v>
      </c>
      <c r="H1512" s="248">
        <v>18370.16</v>
      </c>
      <c r="I1512" s="248">
        <v>4356.53</v>
      </c>
      <c r="J1512" s="248">
        <v>153.51</v>
      </c>
      <c r="K1512" s="248">
        <v>13860.12</v>
      </c>
      <c r="L1512" s="354">
        <v>6.2043953891307506</v>
      </c>
      <c r="M1512" s="354">
        <v>11.500567566854095</v>
      </c>
      <c r="N1512" s="354">
        <v>5.5680087051142539</v>
      </c>
      <c r="O1512" s="354">
        <v>5.4258724970150141</v>
      </c>
      <c r="P1512" s="249"/>
      <c r="Q1512" s="249"/>
      <c r="R1512" s="249">
        <v>11</v>
      </c>
    </row>
    <row r="1513" spans="1:18" ht="48">
      <c r="A1513" s="245">
        <v>81</v>
      </c>
      <c r="B1513" s="242" t="s">
        <v>2657</v>
      </c>
      <c r="C1513" s="246" t="s">
        <v>2658</v>
      </c>
      <c r="D1513" s="247">
        <v>2901.69</v>
      </c>
      <c r="E1513" s="247">
        <v>319.67</v>
      </c>
      <c r="F1513" s="247">
        <v>27.57</v>
      </c>
      <c r="G1513" s="247">
        <v>2554.4499999999998</v>
      </c>
      <c r="H1513" s="248">
        <v>17689.939999999999</v>
      </c>
      <c r="I1513" s="248">
        <v>3676.31</v>
      </c>
      <c r="J1513" s="248">
        <v>153.51</v>
      </c>
      <c r="K1513" s="248">
        <v>13860.12</v>
      </c>
      <c r="L1513" s="354">
        <v>6.0964265652085503</v>
      </c>
      <c r="M1513" s="354">
        <v>11.500328463728218</v>
      </c>
      <c r="N1513" s="354">
        <v>5.5680087051142539</v>
      </c>
      <c r="O1513" s="354">
        <v>5.4258724970150141</v>
      </c>
      <c r="P1513" s="249"/>
      <c r="Q1513" s="249"/>
      <c r="R1513" s="249">
        <v>11</v>
      </c>
    </row>
    <row r="1514" spans="1:18" ht="48">
      <c r="A1514" s="250">
        <v>82</v>
      </c>
      <c r="B1514" s="251" t="s">
        <v>2659</v>
      </c>
      <c r="C1514" s="252" t="s">
        <v>2660</v>
      </c>
      <c r="D1514" s="253">
        <v>2842.43</v>
      </c>
      <c r="E1514" s="253">
        <v>260.41000000000003</v>
      </c>
      <c r="F1514" s="253">
        <v>27.57</v>
      </c>
      <c r="G1514" s="253">
        <v>2554.4499999999998</v>
      </c>
      <c r="H1514" s="254">
        <v>17008.52</v>
      </c>
      <c r="I1514" s="254">
        <v>2994.89</v>
      </c>
      <c r="J1514" s="254">
        <v>153.51</v>
      </c>
      <c r="K1514" s="254">
        <v>13860.12</v>
      </c>
      <c r="L1514" s="355">
        <v>5.9837955552115627</v>
      </c>
      <c r="M1514" s="355">
        <v>11.500672017203639</v>
      </c>
      <c r="N1514" s="355">
        <v>5.5680087051142539</v>
      </c>
      <c r="O1514" s="355">
        <v>5.4258724970150141</v>
      </c>
      <c r="P1514" s="255"/>
      <c r="Q1514" s="255"/>
      <c r="R1514" s="255">
        <v>11</v>
      </c>
    </row>
    <row r="1515" spans="1:18" ht="12.75">
      <c r="A1515" s="360" t="s">
        <v>2661</v>
      </c>
      <c r="B1515" s="361"/>
      <c r="C1515" s="361"/>
      <c r="D1515" s="361"/>
      <c r="E1515" s="361"/>
      <c r="F1515" s="361"/>
      <c r="G1515" s="361"/>
      <c r="H1515" s="361"/>
      <c r="I1515" s="361"/>
      <c r="J1515" s="361"/>
      <c r="K1515" s="361"/>
      <c r="L1515" s="361"/>
      <c r="M1515" s="361"/>
      <c r="N1515" s="361"/>
      <c r="O1515" s="361"/>
      <c r="P1515" s="361"/>
      <c r="Q1515" s="361"/>
      <c r="R1515" s="361"/>
    </row>
    <row r="1516" spans="1:18" ht="60">
      <c r="A1516" s="245">
        <v>83</v>
      </c>
      <c r="B1516" s="242" t="s">
        <v>2662</v>
      </c>
      <c r="C1516" s="246" t="s">
        <v>2663</v>
      </c>
      <c r="D1516" s="247">
        <v>3020.08</v>
      </c>
      <c r="E1516" s="247">
        <v>438.06</v>
      </c>
      <c r="F1516" s="247">
        <v>27.57</v>
      </c>
      <c r="G1516" s="247">
        <v>2554.4499999999998</v>
      </c>
      <c r="H1516" s="248">
        <v>19051.580000000002</v>
      </c>
      <c r="I1516" s="248">
        <v>5037.95</v>
      </c>
      <c r="J1516" s="248">
        <v>153.51</v>
      </c>
      <c r="K1516" s="248">
        <v>13860.12</v>
      </c>
      <c r="L1516" s="354">
        <v>6.30830309130884</v>
      </c>
      <c r="M1516" s="354">
        <v>11.500593526001005</v>
      </c>
      <c r="N1516" s="354">
        <v>5.5680087051142539</v>
      </c>
      <c r="O1516" s="354">
        <v>5.4258724970150141</v>
      </c>
      <c r="P1516" s="249"/>
      <c r="Q1516" s="249"/>
      <c r="R1516" s="249">
        <v>12</v>
      </c>
    </row>
    <row r="1517" spans="1:18" ht="60">
      <c r="A1517" s="245">
        <v>84</v>
      </c>
      <c r="B1517" s="242" t="s">
        <v>2664</v>
      </c>
      <c r="C1517" s="246" t="s">
        <v>2665</v>
      </c>
      <c r="D1517" s="247">
        <v>2960.83</v>
      </c>
      <c r="E1517" s="247">
        <v>378.81</v>
      </c>
      <c r="F1517" s="247">
        <v>27.57</v>
      </c>
      <c r="G1517" s="247">
        <v>2554.4499999999998</v>
      </c>
      <c r="H1517" s="248">
        <v>18370.16</v>
      </c>
      <c r="I1517" s="248">
        <v>4356.53</v>
      </c>
      <c r="J1517" s="248">
        <v>153.51</v>
      </c>
      <c r="K1517" s="248">
        <v>13860.12</v>
      </c>
      <c r="L1517" s="354">
        <v>6.2043953891307506</v>
      </c>
      <c r="M1517" s="354">
        <v>11.500567566854095</v>
      </c>
      <c r="N1517" s="354">
        <v>5.5680087051142539</v>
      </c>
      <c r="O1517" s="354">
        <v>5.4258724970150141</v>
      </c>
      <c r="P1517" s="249"/>
      <c r="Q1517" s="249"/>
      <c r="R1517" s="249">
        <v>12</v>
      </c>
    </row>
    <row r="1518" spans="1:18" ht="60">
      <c r="A1518" s="245">
        <v>85</v>
      </c>
      <c r="B1518" s="242" t="s">
        <v>2666</v>
      </c>
      <c r="C1518" s="246" t="s">
        <v>2667</v>
      </c>
      <c r="D1518" s="247">
        <v>2901.69</v>
      </c>
      <c r="E1518" s="247">
        <v>319.67</v>
      </c>
      <c r="F1518" s="247">
        <v>27.57</v>
      </c>
      <c r="G1518" s="247">
        <v>2554.4499999999998</v>
      </c>
      <c r="H1518" s="248">
        <v>17689.939999999999</v>
      </c>
      <c r="I1518" s="248">
        <v>3676.31</v>
      </c>
      <c r="J1518" s="248">
        <v>153.51</v>
      </c>
      <c r="K1518" s="248">
        <v>13860.12</v>
      </c>
      <c r="L1518" s="354">
        <v>6.0964265652085503</v>
      </c>
      <c r="M1518" s="354">
        <v>11.500328463728218</v>
      </c>
      <c r="N1518" s="354">
        <v>5.5680087051142539</v>
      </c>
      <c r="O1518" s="354">
        <v>5.4258724970150141</v>
      </c>
      <c r="P1518" s="249"/>
      <c r="Q1518" s="249"/>
      <c r="R1518" s="249">
        <v>12</v>
      </c>
    </row>
    <row r="1519" spans="1:18" ht="12.75">
      <c r="A1519" s="245"/>
      <c r="B1519" s="242"/>
      <c r="C1519" s="246"/>
      <c r="D1519" s="247"/>
      <c r="E1519" s="247"/>
      <c r="F1519" s="247"/>
      <c r="G1519" s="247"/>
      <c r="H1519" s="248"/>
      <c r="I1519" s="248"/>
      <c r="J1519" s="248"/>
      <c r="K1519" s="248"/>
      <c r="L1519" s="354"/>
      <c r="M1519" s="354"/>
      <c r="N1519" s="354"/>
      <c r="O1519" s="354"/>
      <c r="P1519" s="240"/>
      <c r="Q1519" s="240"/>
      <c r="R1519" s="240"/>
    </row>
    <row r="1520" spans="1:18">
      <c r="A1520" s="249"/>
      <c r="B1520" s="52"/>
      <c r="C1520" s="249"/>
      <c r="D1520" s="249"/>
      <c r="E1520" s="249"/>
      <c r="F1520" s="249"/>
      <c r="G1520" s="249"/>
      <c r="H1520" s="53"/>
      <c r="I1520" s="53"/>
      <c r="J1520" s="53"/>
      <c r="K1520" s="53"/>
      <c r="L1520" s="356"/>
      <c r="M1520" s="356"/>
      <c r="N1520" s="356"/>
      <c r="O1520" s="356"/>
      <c r="P1520" s="225"/>
      <c r="Q1520" s="225"/>
      <c r="R1520" s="225"/>
    </row>
    <row r="1521" spans="1:18" ht="12.75">
      <c r="A1521" s="361" t="s">
        <v>63</v>
      </c>
      <c r="B1521" s="361"/>
      <c r="C1521" s="361"/>
      <c r="D1521" s="243">
        <v>185491.22</v>
      </c>
      <c r="E1521" s="243">
        <v>78202.81</v>
      </c>
      <c r="F1521" s="243">
        <v>3622.38</v>
      </c>
      <c r="G1521" s="243">
        <v>103666.03</v>
      </c>
      <c r="H1521" s="244">
        <v>1423679.34</v>
      </c>
      <c r="I1521" s="244">
        <v>899367.19</v>
      </c>
      <c r="J1521" s="244">
        <v>19838.84</v>
      </c>
      <c r="K1521" s="244">
        <v>504473.31</v>
      </c>
      <c r="L1521" s="357">
        <v>7.6751845181674909</v>
      </c>
      <c r="M1521" s="357">
        <v>11.500445955842251</v>
      </c>
      <c r="N1521" s="357">
        <v>5.4767418106327881</v>
      </c>
      <c r="O1521" s="357">
        <v>4.8663319121992039</v>
      </c>
      <c r="P1521" s="225"/>
      <c r="Q1521" s="225"/>
      <c r="R1521" s="225"/>
    </row>
    <row r="1522" spans="1:18">
      <c r="A1522" s="249"/>
      <c r="B1522" s="52"/>
      <c r="C1522" s="249"/>
      <c r="D1522" s="249"/>
      <c r="E1522" s="249"/>
      <c r="F1522" s="249"/>
      <c r="G1522" s="249"/>
      <c r="H1522" s="53"/>
      <c r="I1522" s="53"/>
      <c r="J1522" s="53"/>
      <c r="K1522" s="53"/>
      <c r="L1522" s="356"/>
      <c r="M1522" s="356"/>
      <c r="N1522" s="356"/>
      <c r="O1522" s="356"/>
    </row>
    <row r="1523" spans="1:18" ht="27.75" customHeight="1">
      <c r="A1523" s="376" t="s">
        <v>2668</v>
      </c>
      <c r="B1523" s="377"/>
      <c r="C1523" s="377"/>
      <c r="D1523" s="377"/>
      <c r="E1523" s="377"/>
      <c r="F1523" s="377"/>
      <c r="G1523" s="377"/>
      <c r="H1523" s="377"/>
      <c r="I1523" s="377"/>
      <c r="J1523" s="377"/>
      <c r="K1523" s="377"/>
      <c r="L1523" s="377"/>
      <c r="M1523" s="377"/>
      <c r="N1523" s="377"/>
      <c r="O1523" s="378"/>
    </row>
    <row r="1524" spans="1:18" ht="12.75">
      <c r="A1524" s="360" t="s">
        <v>2669</v>
      </c>
      <c r="B1524" s="361"/>
      <c r="C1524" s="361"/>
      <c r="D1524" s="361"/>
      <c r="E1524" s="361"/>
      <c r="F1524" s="361"/>
      <c r="G1524" s="361"/>
      <c r="H1524" s="361"/>
      <c r="I1524" s="361"/>
      <c r="J1524" s="361"/>
      <c r="K1524" s="361"/>
      <c r="L1524" s="361"/>
      <c r="M1524" s="361"/>
      <c r="N1524" s="361"/>
      <c r="O1524" s="361"/>
      <c r="P1524" s="361"/>
      <c r="Q1524" s="361"/>
      <c r="R1524" s="361"/>
    </row>
    <row r="1525" spans="1:18" ht="36">
      <c r="A1525" s="261">
        <v>1</v>
      </c>
      <c r="B1525" s="258" t="s">
        <v>2670</v>
      </c>
      <c r="C1525" s="262" t="s">
        <v>2671</v>
      </c>
      <c r="D1525" s="263">
        <v>139.88</v>
      </c>
      <c r="E1525" s="263">
        <v>28.74</v>
      </c>
      <c r="F1525" s="263">
        <v>2.2000000000000002</v>
      </c>
      <c r="G1525" s="263">
        <v>108.94</v>
      </c>
      <c r="H1525" s="264">
        <v>1227.0899999999999</v>
      </c>
      <c r="I1525" s="264">
        <v>330.5</v>
      </c>
      <c r="J1525" s="264">
        <v>14.32</v>
      </c>
      <c r="K1525" s="264">
        <v>882.27</v>
      </c>
      <c r="L1525" s="354">
        <v>8.772447812410638</v>
      </c>
      <c r="M1525" s="354">
        <v>11.499652052887962</v>
      </c>
      <c r="N1525" s="354">
        <v>6.5090909090909088</v>
      </c>
      <c r="O1525" s="354">
        <v>8.0986781714705334</v>
      </c>
      <c r="P1525" s="265"/>
      <c r="Q1525" s="265"/>
      <c r="R1525" s="265">
        <v>1</v>
      </c>
    </row>
    <row r="1526" spans="1:18" ht="36">
      <c r="A1526" s="261">
        <v>2</v>
      </c>
      <c r="B1526" s="258" t="s">
        <v>2672</v>
      </c>
      <c r="C1526" s="262" t="s">
        <v>2673</v>
      </c>
      <c r="D1526" s="263">
        <v>98.62</v>
      </c>
      <c r="E1526" s="263">
        <v>18.71</v>
      </c>
      <c r="F1526" s="263">
        <v>0.73</v>
      </c>
      <c r="G1526" s="263">
        <v>79.180000000000007</v>
      </c>
      <c r="H1526" s="264">
        <v>1015.5</v>
      </c>
      <c r="I1526" s="264">
        <v>215.12</v>
      </c>
      <c r="J1526" s="264">
        <v>4.7699999999999996</v>
      </c>
      <c r="K1526" s="264">
        <v>795.61</v>
      </c>
      <c r="L1526" s="354">
        <v>10.297099979720137</v>
      </c>
      <c r="M1526" s="354">
        <v>11.497594869053982</v>
      </c>
      <c r="N1526" s="354">
        <v>6.5342465753424657</v>
      </c>
      <c r="O1526" s="354">
        <v>10.048118211669612</v>
      </c>
      <c r="P1526" s="265"/>
      <c r="Q1526" s="265"/>
      <c r="R1526" s="265">
        <v>1</v>
      </c>
    </row>
    <row r="1527" spans="1:18" ht="48">
      <c r="A1527" s="261">
        <v>3</v>
      </c>
      <c r="B1527" s="258" t="s">
        <v>2674</v>
      </c>
      <c r="C1527" s="262" t="s">
        <v>2675</v>
      </c>
      <c r="D1527" s="263">
        <v>1.83</v>
      </c>
      <c r="E1527" s="263">
        <v>1.83</v>
      </c>
      <c r="F1527" s="263"/>
      <c r="G1527" s="263"/>
      <c r="H1527" s="264">
        <v>21.09</v>
      </c>
      <c r="I1527" s="264">
        <v>21.09</v>
      </c>
      <c r="J1527" s="264"/>
      <c r="K1527" s="264"/>
      <c r="L1527" s="355">
        <v>11.5</v>
      </c>
      <c r="M1527" s="355">
        <v>11.5</v>
      </c>
      <c r="N1527" s="354" t="s">
        <v>138</v>
      </c>
      <c r="O1527" s="354" t="s">
        <v>138</v>
      </c>
      <c r="P1527" s="265"/>
      <c r="Q1527" s="265"/>
      <c r="R1527" s="265">
        <v>1</v>
      </c>
    </row>
    <row r="1528" spans="1:18" ht="48">
      <c r="A1528" s="261">
        <v>4</v>
      </c>
      <c r="B1528" s="258" t="s">
        <v>2676</v>
      </c>
      <c r="C1528" s="262" t="s">
        <v>2677</v>
      </c>
      <c r="D1528" s="263">
        <v>7.64</v>
      </c>
      <c r="E1528" s="263">
        <v>7.64</v>
      </c>
      <c r="F1528" s="263"/>
      <c r="G1528" s="263"/>
      <c r="H1528" s="264">
        <v>87.89</v>
      </c>
      <c r="I1528" s="264">
        <v>87.89</v>
      </c>
      <c r="J1528" s="264"/>
      <c r="K1528" s="264"/>
      <c r="L1528" s="354">
        <v>11.503926701570681</v>
      </c>
      <c r="M1528" s="354">
        <v>11.503926701570681</v>
      </c>
      <c r="N1528" s="354" t="s">
        <v>138</v>
      </c>
      <c r="O1528" s="354" t="s">
        <v>138</v>
      </c>
      <c r="P1528" s="265"/>
      <c r="Q1528" s="265"/>
      <c r="R1528" s="265">
        <v>1</v>
      </c>
    </row>
    <row r="1529" spans="1:18" ht="60">
      <c r="A1529" s="261">
        <v>5</v>
      </c>
      <c r="B1529" s="258" t="s">
        <v>2678</v>
      </c>
      <c r="C1529" s="262" t="s">
        <v>2679</v>
      </c>
      <c r="D1529" s="263">
        <v>13.69</v>
      </c>
      <c r="E1529" s="263">
        <v>13.69</v>
      </c>
      <c r="F1529" s="263"/>
      <c r="G1529" s="263"/>
      <c r="H1529" s="264">
        <v>157.44</v>
      </c>
      <c r="I1529" s="264">
        <v>157.44</v>
      </c>
      <c r="J1529" s="264"/>
      <c r="K1529" s="264"/>
      <c r="L1529" s="354">
        <v>11.50036523009496</v>
      </c>
      <c r="M1529" s="354">
        <v>11.50036523009496</v>
      </c>
      <c r="N1529" s="354" t="s">
        <v>138</v>
      </c>
      <c r="O1529" s="354" t="s">
        <v>138</v>
      </c>
      <c r="P1529" s="265"/>
      <c r="Q1529" s="265"/>
      <c r="R1529" s="265">
        <v>1</v>
      </c>
    </row>
    <row r="1530" spans="1:18" ht="60">
      <c r="A1530" s="261">
        <v>6</v>
      </c>
      <c r="B1530" s="258" t="s">
        <v>2680</v>
      </c>
      <c r="C1530" s="262" t="s">
        <v>2681</v>
      </c>
      <c r="D1530" s="263">
        <v>19.649999999999999</v>
      </c>
      <c r="E1530" s="263">
        <v>19.649999999999999</v>
      </c>
      <c r="F1530" s="263"/>
      <c r="G1530" s="263"/>
      <c r="H1530" s="264">
        <v>225.94</v>
      </c>
      <c r="I1530" s="264">
        <v>225.94</v>
      </c>
      <c r="J1530" s="264"/>
      <c r="K1530" s="264"/>
      <c r="L1530" s="354">
        <v>11.49821882951654</v>
      </c>
      <c r="M1530" s="354">
        <v>11.49821882951654</v>
      </c>
      <c r="N1530" s="354" t="s">
        <v>138</v>
      </c>
      <c r="O1530" s="354" t="s">
        <v>138</v>
      </c>
      <c r="P1530" s="265"/>
      <c r="Q1530" s="265"/>
      <c r="R1530" s="265">
        <v>1</v>
      </c>
    </row>
    <row r="1531" spans="1:18" ht="48">
      <c r="A1531" s="266">
        <v>7</v>
      </c>
      <c r="B1531" s="267" t="s">
        <v>2682</v>
      </c>
      <c r="C1531" s="268" t="s">
        <v>2683</v>
      </c>
      <c r="D1531" s="269">
        <v>19.25</v>
      </c>
      <c r="E1531" s="269">
        <v>18.52</v>
      </c>
      <c r="F1531" s="269">
        <v>0.73</v>
      </c>
      <c r="G1531" s="269"/>
      <c r="H1531" s="270">
        <v>217.69</v>
      </c>
      <c r="I1531" s="270">
        <v>212.92</v>
      </c>
      <c r="J1531" s="270">
        <v>4.7699999999999996</v>
      </c>
      <c r="K1531" s="270"/>
      <c r="L1531" s="355">
        <v>11.308571428571428</v>
      </c>
      <c r="M1531" s="355">
        <v>11.496760259179265</v>
      </c>
      <c r="N1531" s="355">
        <v>6.5342465753424657</v>
      </c>
      <c r="O1531" s="355" t="s">
        <v>138</v>
      </c>
      <c r="P1531" s="271"/>
      <c r="Q1531" s="271"/>
      <c r="R1531" s="271">
        <v>1</v>
      </c>
    </row>
    <row r="1532" spans="1:18" ht="12.75">
      <c r="A1532" s="360" t="s">
        <v>2684</v>
      </c>
      <c r="B1532" s="361"/>
      <c r="C1532" s="361"/>
      <c r="D1532" s="361"/>
      <c r="E1532" s="361"/>
      <c r="F1532" s="361"/>
      <c r="G1532" s="361"/>
      <c r="H1532" s="361"/>
      <c r="I1532" s="361"/>
      <c r="J1532" s="361"/>
      <c r="K1532" s="361"/>
      <c r="L1532" s="361"/>
      <c r="M1532" s="361"/>
      <c r="N1532" s="361"/>
      <c r="O1532" s="361"/>
      <c r="P1532" s="361"/>
      <c r="Q1532" s="361"/>
      <c r="R1532" s="361"/>
    </row>
    <row r="1533" spans="1:18" ht="36">
      <c r="A1533" s="261">
        <v>8</v>
      </c>
      <c r="B1533" s="258" t="s">
        <v>2685</v>
      </c>
      <c r="C1533" s="262" t="s">
        <v>2686</v>
      </c>
      <c r="D1533" s="263">
        <v>206.01</v>
      </c>
      <c r="E1533" s="263">
        <v>43.58</v>
      </c>
      <c r="F1533" s="263">
        <v>4.3899999999999997</v>
      </c>
      <c r="G1533" s="263">
        <v>158.04</v>
      </c>
      <c r="H1533" s="264">
        <v>1809.26</v>
      </c>
      <c r="I1533" s="264">
        <v>501.15</v>
      </c>
      <c r="J1533" s="264">
        <v>28.64</v>
      </c>
      <c r="K1533" s="264">
        <v>1279.47</v>
      </c>
      <c r="L1533" s="354">
        <v>8.7823892044075542</v>
      </c>
      <c r="M1533" s="354">
        <v>11.499541073887103</v>
      </c>
      <c r="N1533" s="354">
        <v>6.5239179954441919</v>
      </c>
      <c r="O1533" s="354">
        <v>8.0958618071374335</v>
      </c>
      <c r="P1533" s="265"/>
      <c r="Q1533" s="265"/>
      <c r="R1533" s="265">
        <v>2</v>
      </c>
    </row>
    <row r="1534" spans="1:18" ht="36">
      <c r="A1534" s="261">
        <v>9</v>
      </c>
      <c r="B1534" s="258" t="s">
        <v>2687</v>
      </c>
      <c r="C1534" s="262" t="s">
        <v>2688</v>
      </c>
      <c r="D1534" s="263">
        <v>153.02000000000001</v>
      </c>
      <c r="E1534" s="263">
        <v>27.17</v>
      </c>
      <c r="F1534" s="263">
        <v>1.1000000000000001</v>
      </c>
      <c r="G1534" s="263">
        <v>124.75</v>
      </c>
      <c r="H1534" s="264">
        <v>1571.42</v>
      </c>
      <c r="I1534" s="264">
        <v>312.47000000000003</v>
      </c>
      <c r="J1534" s="264">
        <v>7.16</v>
      </c>
      <c r="K1534" s="264">
        <v>1251.79</v>
      </c>
      <c r="L1534" s="354">
        <v>10.269376552084694</v>
      </c>
      <c r="M1534" s="354">
        <v>11.500552079499448</v>
      </c>
      <c r="N1534" s="354">
        <v>6.5090909090909088</v>
      </c>
      <c r="O1534" s="354">
        <v>10.03438877755511</v>
      </c>
      <c r="P1534" s="265"/>
      <c r="Q1534" s="265"/>
      <c r="R1534" s="265">
        <v>2</v>
      </c>
    </row>
    <row r="1535" spans="1:18" ht="48">
      <c r="A1535" s="261">
        <v>10</v>
      </c>
      <c r="B1535" s="258" t="s">
        <v>2689</v>
      </c>
      <c r="C1535" s="262" t="s">
        <v>2690</v>
      </c>
      <c r="D1535" s="263">
        <v>3.16</v>
      </c>
      <c r="E1535" s="263">
        <v>3.16</v>
      </c>
      <c r="F1535" s="263"/>
      <c r="G1535" s="263"/>
      <c r="H1535" s="264">
        <v>36.33</v>
      </c>
      <c r="I1535" s="264">
        <v>36.33</v>
      </c>
      <c r="J1535" s="264"/>
      <c r="K1535" s="264"/>
      <c r="L1535" s="354">
        <v>11.496835443037973</v>
      </c>
      <c r="M1535" s="354">
        <v>11.496835443037973</v>
      </c>
      <c r="N1535" s="354" t="s">
        <v>138</v>
      </c>
      <c r="O1535" s="354" t="s">
        <v>138</v>
      </c>
      <c r="P1535" s="265"/>
      <c r="Q1535" s="265"/>
      <c r="R1535" s="265">
        <v>2</v>
      </c>
    </row>
    <row r="1536" spans="1:18" ht="48">
      <c r="A1536" s="261">
        <v>11</v>
      </c>
      <c r="B1536" s="258" t="s">
        <v>2691</v>
      </c>
      <c r="C1536" s="262" t="s">
        <v>2692</v>
      </c>
      <c r="D1536" s="263">
        <v>12.84</v>
      </c>
      <c r="E1536" s="263">
        <v>12.84</v>
      </c>
      <c r="F1536" s="263"/>
      <c r="G1536" s="263"/>
      <c r="H1536" s="264">
        <v>147.66</v>
      </c>
      <c r="I1536" s="264">
        <v>147.66</v>
      </c>
      <c r="J1536" s="264"/>
      <c r="K1536" s="264"/>
      <c r="L1536" s="354">
        <v>11.5</v>
      </c>
      <c r="M1536" s="354">
        <v>11.5</v>
      </c>
      <c r="N1536" s="354" t="s">
        <v>138</v>
      </c>
      <c r="O1536" s="354" t="s">
        <v>138</v>
      </c>
      <c r="P1536" s="265"/>
      <c r="Q1536" s="265"/>
      <c r="R1536" s="265">
        <v>2</v>
      </c>
    </row>
    <row r="1537" spans="1:18" ht="60">
      <c r="A1537" s="261">
        <v>12</v>
      </c>
      <c r="B1537" s="258" t="s">
        <v>2693</v>
      </c>
      <c r="C1537" s="262" t="s">
        <v>2694</v>
      </c>
      <c r="D1537" s="263">
        <v>23.09</v>
      </c>
      <c r="E1537" s="263">
        <v>23.09</v>
      </c>
      <c r="F1537" s="263"/>
      <c r="G1537" s="263"/>
      <c r="H1537" s="264">
        <v>265.60000000000002</v>
      </c>
      <c r="I1537" s="264">
        <v>265.60000000000002</v>
      </c>
      <c r="J1537" s="264"/>
      <c r="K1537" s="264"/>
      <c r="L1537" s="354">
        <v>11.502815071459507</v>
      </c>
      <c r="M1537" s="354">
        <v>11.502815071459507</v>
      </c>
      <c r="N1537" s="354" t="s">
        <v>138</v>
      </c>
      <c r="O1537" s="354" t="s">
        <v>138</v>
      </c>
      <c r="P1537" s="265"/>
      <c r="Q1537" s="265"/>
      <c r="R1537" s="265">
        <v>2</v>
      </c>
    </row>
    <row r="1538" spans="1:18" ht="60">
      <c r="A1538" s="261">
        <v>13</v>
      </c>
      <c r="B1538" s="258" t="s">
        <v>2695</v>
      </c>
      <c r="C1538" s="262" t="s">
        <v>2696</v>
      </c>
      <c r="D1538" s="263">
        <v>32.92</v>
      </c>
      <c r="E1538" s="263">
        <v>32.92</v>
      </c>
      <c r="F1538" s="263"/>
      <c r="G1538" s="263"/>
      <c r="H1538" s="264">
        <v>378.57</v>
      </c>
      <c r="I1538" s="264">
        <v>378.57</v>
      </c>
      <c r="J1538" s="264"/>
      <c r="K1538" s="264"/>
      <c r="L1538" s="354">
        <v>11.499696233292831</v>
      </c>
      <c r="M1538" s="354">
        <v>11.499696233292831</v>
      </c>
      <c r="N1538" s="354" t="s">
        <v>138</v>
      </c>
      <c r="O1538" s="354" t="s">
        <v>138</v>
      </c>
      <c r="P1538" s="265"/>
      <c r="Q1538" s="265"/>
      <c r="R1538" s="265">
        <v>2</v>
      </c>
    </row>
    <row r="1539" spans="1:18" ht="48">
      <c r="A1539" s="266">
        <v>14</v>
      </c>
      <c r="B1539" s="267" t="s">
        <v>2697</v>
      </c>
      <c r="C1539" s="268" t="s">
        <v>2698</v>
      </c>
      <c r="D1539" s="269">
        <v>30.14</v>
      </c>
      <c r="E1539" s="269">
        <v>29.41</v>
      </c>
      <c r="F1539" s="269">
        <v>0.73</v>
      </c>
      <c r="G1539" s="269"/>
      <c r="H1539" s="270">
        <v>343.01</v>
      </c>
      <c r="I1539" s="270">
        <v>338.24</v>
      </c>
      <c r="J1539" s="270">
        <v>4.7699999999999996</v>
      </c>
      <c r="K1539" s="270"/>
      <c r="L1539" s="355">
        <v>11.380557398805573</v>
      </c>
      <c r="M1539" s="355">
        <v>11.500850051003061</v>
      </c>
      <c r="N1539" s="355">
        <v>6.5342465753424657</v>
      </c>
      <c r="O1539" s="355" t="s">
        <v>138</v>
      </c>
      <c r="P1539" s="271"/>
      <c r="Q1539" s="271"/>
      <c r="R1539" s="271">
        <v>2</v>
      </c>
    </row>
    <row r="1540" spans="1:18" ht="12.75">
      <c r="A1540" s="360" t="s">
        <v>2699</v>
      </c>
      <c r="B1540" s="361"/>
      <c r="C1540" s="361"/>
      <c r="D1540" s="361"/>
      <c r="E1540" s="361"/>
      <c r="F1540" s="361"/>
      <c r="G1540" s="361"/>
      <c r="H1540" s="361"/>
      <c r="I1540" s="361"/>
      <c r="J1540" s="361"/>
      <c r="K1540" s="361"/>
      <c r="L1540" s="361"/>
      <c r="M1540" s="361"/>
      <c r="N1540" s="361"/>
      <c r="O1540" s="361"/>
      <c r="P1540" s="361"/>
      <c r="Q1540" s="361"/>
      <c r="R1540" s="361"/>
    </row>
    <row r="1541" spans="1:18" ht="36">
      <c r="A1541" s="261">
        <v>15</v>
      </c>
      <c r="B1541" s="258" t="s">
        <v>2700</v>
      </c>
      <c r="C1541" s="262" t="s">
        <v>2701</v>
      </c>
      <c r="D1541" s="263">
        <v>246.01</v>
      </c>
      <c r="E1541" s="263">
        <v>50.79</v>
      </c>
      <c r="F1541" s="263">
        <v>4.3899999999999997</v>
      </c>
      <c r="G1541" s="263">
        <v>190.83</v>
      </c>
      <c r="H1541" s="264">
        <v>2158.19</v>
      </c>
      <c r="I1541" s="264">
        <v>584.07000000000005</v>
      </c>
      <c r="J1541" s="264">
        <v>28.64</v>
      </c>
      <c r="K1541" s="264">
        <v>1545.48</v>
      </c>
      <c r="L1541" s="354">
        <v>8.772773464493314</v>
      </c>
      <c r="M1541" s="354">
        <v>11.499704666272889</v>
      </c>
      <c r="N1541" s="354">
        <v>6.5239179954441919</v>
      </c>
      <c r="O1541" s="354">
        <v>8.0987266153120583</v>
      </c>
      <c r="P1541" s="265"/>
      <c r="Q1541" s="265"/>
      <c r="R1541" s="265">
        <v>3</v>
      </c>
    </row>
    <row r="1542" spans="1:18" ht="36">
      <c r="A1542" s="261">
        <v>16</v>
      </c>
      <c r="B1542" s="258" t="s">
        <v>2702</v>
      </c>
      <c r="C1542" s="262" t="s">
        <v>2703</v>
      </c>
      <c r="D1542" s="263">
        <v>171.53</v>
      </c>
      <c r="E1542" s="263">
        <v>33.340000000000003</v>
      </c>
      <c r="F1542" s="263">
        <v>1.83</v>
      </c>
      <c r="G1542" s="263">
        <v>136.36000000000001</v>
      </c>
      <c r="H1542" s="264">
        <v>1763.84</v>
      </c>
      <c r="I1542" s="264">
        <v>383.37</v>
      </c>
      <c r="J1542" s="264">
        <v>11.93</v>
      </c>
      <c r="K1542" s="264">
        <v>1368.54</v>
      </c>
      <c r="L1542" s="354">
        <v>10.282982568646883</v>
      </c>
      <c r="M1542" s="354">
        <v>11.498800239952008</v>
      </c>
      <c r="N1542" s="354">
        <v>6.5191256830601088</v>
      </c>
      <c r="O1542" s="354">
        <v>10.036227632736871</v>
      </c>
      <c r="P1542" s="265"/>
      <c r="Q1542" s="265"/>
      <c r="R1542" s="265">
        <v>3</v>
      </c>
    </row>
    <row r="1543" spans="1:18" ht="48">
      <c r="A1543" s="261">
        <v>17</v>
      </c>
      <c r="B1543" s="258" t="s">
        <v>2704</v>
      </c>
      <c r="C1543" s="262" t="s">
        <v>2705</v>
      </c>
      <c r="D1543" s="263">
        <v>4.99</v>
      </c>
      <c r="E1543" s="263">
        <v>4.99</v>
      </c>
      <c r="F1543" s="263"/>
      <c r="G1543" s="263"/>
      <c r="H1543" s="264">
        <v>57.42</v>
      </c>
      <c r="I1543" s="264">
        <v>57.42</v>
      </c>
      <c r="J1543" s="264"/>
      <c r="K1543" s="264"/>
      <c r="L1543" s="355">
        <v>11.5</v>
      </c>
      <c r="M1543" s="355">
        <v>11.5</v>
      </c>
      <c r="N1543" s="354" t="s">
        <v>138</v>
      </c>
      <c r="O1543" s="354" t="s">
        <v>138</v>
      </c>
      <c r="P1543" s="265"/>
      <c r="Q1543" s="265"/>
      <c r="R1543" s="265">
        <v>3</v>
      </c>
    </row>
    <row r="1544" spans="1:18" ht="48">
      <c r="A1544" s="261">
        <v>18</v>
      </c>
      <c r="B1544" s="258" t="s">
        <v>2706</v>
      </c>
      <c r="C1544" s="262" t="s">
        <v>2707</v>
      </c>
      <c r="D1544" s="263">
        <v>20.28</v>
      </c>
      <c r="E1544" s="263">
        <v>20.28</v>
      </c>
      <c r="F1544" s="263"/>
      <c r="G1544" s="263"/>
      <c r="H1544" s="264">
        <v>233.21</v>
      </c>
      <c r="I1544" s="264">
        <v>233.21</v>
      </c>
      <c r="J1544" s="264"/>
      <c r="K1544" s="264"/>
      <c r="L1544" s="354">
        <v>11.499506903353057</v>
      </c>
      <c r="M1544" s="354">
        <v>11.499506903353057</v>
      </c>
      <c r="N1544" s="354" t="s">
        <v>138</v>
      </c>
      <c r="O1544" s="354" t="s">
        <v>138</v>
      </c>
      <c r="P1544" s="265"/>
      <c r="Q1544" s="265"/>
      <c r="R1544" s="265">
        <v>3</v>
      </c>
    </row>
    <row r="1545" spans="1:18" ht="60">
      <c r="A1545" s="261">
        <v>19</v>
      </c>
      <c r="B1545" s="258" t="s">
        <v>2708</v>
      </c>
      <c r="C1545" s="262" t="s">
        <v>2709</v>
      </c>
      <c r="D1545" s="263">
        <v>36.78</v>
      </c>
      <c r="E1545" s="263">
        <v>36.78</v>
      </c>
      <c r="F1545" s="263"/>
      <c r="G1545" s="263"/>
      <c r="H1545" s="264">
        <v>423.03</v>
      </c>
      <c r="I1545" s="264">
        <v>423.03</v>
      </c>
      <c r="J1545" s="264"/>
      <c r="K1545" s="264"/>
      <c r="L1545" s="354">
        <v>11.50163132137031</v>
      </c>
      <c r="M1545" s="354">
        <v>11.50163132137031</v>
      </c>
      <c r="N1545" s="354" t="s">
        <v>138</v>
      </c>
      <c r="O1545" s="354" t="s">
        <v>138</v>
      </c>
      <c r="P1545" s="265"/>
      <c r="Q1545" s="265"/>
      <c r="R1545" s="265">
        <v>3</v>
      </c>
    </row>
    <row r="1546" spans="1:18" ht="60">
      <c r="A1546" s="261">
        <v>20</v>
      </c>
      <c r="B1546" s="258" t="s">
        <v>2710</v>
      </c>
      <c r="C1546" s="262" t="s">
        <v>2711</v>
      </c>
      <c r="D1546" s="263">
        <v>52.25</v>
      </c>
      <c r="E1546" s="263">
        <v>52.25</v>
      </c>
      <c r="F1546" s="263"/>
      <c r="G1546" s="263"/>
      <c r="H1546" s="264">
        <v>600.9</v>
      </c>
      <c r="I1546" s="264">
        <v>600.9</v>
      </c>
      <c r="J1546" s="264"/>
      <c r="K1546" s="264"/>
      <c r="L1546" s="354">
        <v>11.500478468899521</v>
      </c>
      <c r="M1546" s="354">
        <v>11.500478468899521</v>
      </c>
      <c r="N1546" s="354" t="s">
        <v>138</v>
      </c>
      <c r="O1546" s="354" t="s">
        <v>138</v>
      </c>
      <c r="P1546" s="265"/>
      <c r="Q1546" s="265"/>
      <c r="R1546" s="265">
        <v>3</v>
      </c>
    </row>
    <row r="1547" spans="1:18" ht="48">
      <c r="A1547" s="266">
        <v>21</v>
      </c>
      <c r="B1547" s="267" t="s">
        <v>2712</v>
      </c>
      <c r="C1547" s="268" t="s">
        <v>2713</v>
      </c>
      <c r="D1547" s="269">
        <v>46.49</v>
      </c>
      <c r="E1547" s="269">
        <v>45.39</v>
      </c>
      <c r="F1547" s="269">
        <v>1.1000000000000001</v>
      </c>
      <c r="G1547" s="269"/>
      <c r="H1547" s="270">
        <v>529.12</v>
      </c>
      <c r="I1547" s="270">
        <v>521.96</v>
      </c>
      <c r="J1547" s="270">
        <v>7.16</v>
      </c>
      <c r="K1547" s="270"/>
      <c r="L1547" s="355">
        <v>11.381372338137233</v>
      </c>
      <c r="M1547" s="355">
        <v>11.499449217889403</v>
      </c>
      <c r="N1547" s="355">
        <v>6.5090909090909088</v>
      </c>
      <c r="O1547" s="355" t="s">
        <v>138</v>
      </c>
      <c r="P1547" s="271"/>
      <c r="Q1547" s="271"/>
      <c r="R1547" s="271">
        <v>3</v>
      </c>
    </row>
    <row r="1548" spans="1:18" ht="12.75">
      <c r="A1548" s="360" t="s">
        <v>2714</v>
      </c>
      <c r="B1548" s="361"/>
      <c r="C1548" s="361"/>
      <c r="D1548" s="361"/>
      <c r="E1548" s="361"/>
      <c r="F1548" s="361"/>
      <c r="G1548" s="361"/>
      <c r="H1548" s="361"/>
      <c r="I1548" s="361"/>
      <c r="J1548" s="361"/>
      <c r="K1548" s="361"/>
      <c r="L1548" s="361"/>
      <c r="M1548" s="361"/>
      <c r="N1548" s="361"/>
      <c r="O1548" s="361"/>
      <c r="P1548" s="361"/>
      <c r="Q1548" s="361"/>
      <c r="R1548" s="361"/>
    </row>
    <row r="1549" spans="1:18" ht="36">
      <c r="A1549" s="261">
        <v>22</v>
      </c>
      <c r="B1549" s="258" t="s">
        <v>2715</v>
      </c>
      <c r="C1549" s="262" t="s">
        <v>2716</v>
      </c>
      <c r="D1549" s="263">
        <v>125.92</v>
      </c>
      <c r="E1549" s="263">
        <v>15.88</v>
      </c>
      <c r="F1549" s="263">
        <v>1.1000000000000001</v>
      </c>
      <c r="G1549" s="263">
        <v>108.94</v>
      </c>
      <c r="H1549" s="264">
        <v>1072.0999999999999</v>
      </c>
      <c r="I1549" s="264">
        <v>182.67</v>
      </c>
      <c r="J1549" s="264">
        <v>7.16</v>
      </c>
      <c r="K1549" s="264">
        <v>882.27</v>
      </c>
      <c r="L1549" s="354">
        <v>8.5141359593392618</v>
      </c>
      <c r="M1549" s="354">
        <v>11.50314861460957</v>
      </c>
      <c r="N1549" s="354">
        <v>6.5090909090909088</v>
      </c>
      <c r="O1549" s="354">
        <v>8.0986781714705334</v>
      </c>
      <c r="P1549" s="265"/>
      <c r="Q1549" s="265"/>
      <c r="R1549" s="265">
        <v>4</v>
      </c>
    </row>
    <row r="1550" spans="1:18" ht="36">
      <c r="A1550" s="261">
        <v>23</v>
      </c>
      <c r="B1550" s="258" t="s">
        <v>2717</v>
      </c>
      <c r="C1550" s="262" t="s">
        <v>2718</v>
      </c>
      <c r="D1550" s="263">
        <v>89.06</v>
      </c>
      <c r="E1550" s="263">
        <v>9.51</v>
      </c>
      <c r="F1550" s="263">
        <v>0.37</v>
      </c>
      <c r="G1550" s="263">
        <v>79.180000000000007</v>
      </c>
      <c r="H1550" s="264">
        <v>907.36</v>
      </c>
      <c r="I1550" s="264">
        <v>109.36</v>
      </c>
      <c r="J1550" s="264">
        <v>2.39</v>
      </c>
      <c r="K1550" s="264">
        <v>795.61</v>
      </c>
      <c r="L1550" s="354">
        <v>10.188187738603188</v>
      </c>
      <c r="M1550" s="354">
        <v>11.499474237644584</v>
      </c>
      <c r="N1550" s="354">
        <v>6.4594594594594597</v>
      </c>
      <c r="O1550" s="354">
        <v>10.048118211669612</v>
      </c>
      <c r="P1550" s="265"/>
      <c r="Q1550" s="265"/>
      <c r="R1550" s="265">
        <v>4</v>
      </c>
    </row>
    <row r="1551" spans="1:18" ht="48">
      <c r="A1551" s="261">
        <v>24</v>
      </c>
      <c r="B1551" s="258" t="s">
        <v>2719</v>
      </c>
      <c r="C1551" s="262" t="s">
        <v>2720</v>
      </c>
      <c r="D1551" s="263">
        <v>0.92</v>
      </c>
      <c r="E1551" s="263">
        <v>0.92</v>
      </c>
      <c r="F1551" s="263"/>
      <c r="G1551" s="263"/>
      <c r="H1551" s="264">
        <v>10.55</v>
      </c>
      <c r="I1551" s="264">
        <v>10.55</v>
      </c>
      <c r="J1551" s="264"/>
      <c r="K1551" s="264"/>
      <c r="L1551" s="355">
        <v>11.5</v>
      </c>
      <c r="M1551" s="355">
        <v>11.5</v>
      </c>
      <c r="N1551" s="354" t="s">
        <v>138</v>
      </c>
      <c r="O1551" s="354" t="s">
        <v>138</v>
      </c>
      <c r="P1551" s="265"/>
      <c r="Q1551" s="265"/>
      <c r="R1551" s="265">
        <v>4</v>
      </c>
    </row>
    <row r="1552" spans="1:18" ht="48">
      <c r="A1552" s="261">
        <v>25</v>
      </c>
      <c r="B1552" s="258" t="s">
        <v>2721</v>
      </c>
      <c r="C1552" s="262" t="s">
        <v>2722</v>
      </c>
      <c r="D1552" s="263">
        <v>3.87</v>
      </c>
      <c r="E1552" s="263">
        <v>3.87</v>
      </c>
      <c r="F1552" s="263"/>
      <c r="G1552" s="263"/>
      <c r="H1552" s="264">
        <v>44.53</v>
      </c>
      <c r="I1552" s="264">
        <v>44.53</v>
      </c>
      <c r="J1552" s="264"/>
      <c r="K1552" s="264"/>
      <c r="L1552" s="355">
        <v>11.5</v>
      </c>
      <c r="M1552" s="355">
        <v>11.5</v>
      </c>
      <c r="N1552" s="354" t="s">
        <v>138</v>
      </c>
      <c r="O1552" s="354" t="s">
        <v>138</v>
      </c>
      <c r="P1552" s="265"/>
      <c r="Q1552" s="265"/>
      <c r="R1552" s="265">
        <v>4</v>
      </c>
    </row>
    <row r="1553" spans="1:18" ht="60">
      <c r="A1553" s="261">
        <v>26</v>
      </c>
      <c r="B1553" s="258" t="s">
        <v>2723</v>
      </c>
      <c r="C1553" s="262" t="s">
        <v>2724</v>
      </c>
      <c r="D1553" s="263">
        <v>6.9</v>
      </c>
      <c r="E1553" s="263">
        <v>6.9</v>
      </c>
      <c r="F1553" s="263"/>
      <c r="G1553" s="263"/>
      <c r="H1553" s="264">
        <v>79.319999999999993</v>
      </c>
      <c r="I1553" s="264">
        <v>79.319999999999993</v>
      </c>
      <c r="J1553" s="264"/>
      <c r="K1553" s="264"/>
      <c r="L1553" s="354">
        <v>11.495652173913042</v>
      </c>
      <c r="M1553" s="354">
        <v>11.495652173913042</v>
      </c>
      <c r="N1553" s="354" t="s">
        <v>138</v>
      </c>
      <c r="O1553" s="354" t="s">
        <v>138</v>
      </c>
      <c r="P1553" s="265"/>
      <c r="Q1553" s="265"/>
      <c r="R1553" s="265">
        <v>4</v>
      </c>
    </row>
    <row r="1554" spans="1:18" ht="60">
      <c r="A1554" s="261">
        <v>27</v>
      </c>
      <c r="B1554" s="258" t="s">
        <v>2725</v>
      </c>
      <c r="C1554" s="262" t="s">
        <v>2726</v>
      </c>
      <c r="D1554" s="263">
        <v>9.82</v>
      </c>
      <c r="E1554" s="263">
        <v>9.82</v>
      </c>
      <c r="F1554" s="263"/>
      <c r="G1554" s="263"/>
      <c r="H1554" s="264">
        <v>112.97</v>
      </c>
      <c r="I1554" s="264">
        <v>112.97</v>
      </c>
      <c r="J1554" s="264"/>
      <c r="K1554" s="264"/>
      <c r="L1554" s="354">
        <v>11.5040733197556</v>
      </c>
      <c r="M1554" s="354">
        <v>11.5040733197556</v>
      </c>
      <c r="N1554" s="354" t="s">
        <v>138</v>
      </c>
      <c r="O1554" s="354" t="s">
        <v>138</v>
      </c>
      <c r="P1554" s="265"/>
      <c r="Q1554" s="265"/>
      <c r="R1554" s="265">
        <v>4</v>
      </c>
    </row>
    <row r="1555" spans="1:18" ht="48">
      <c r="A1555" s="266">
        <v>28</v>
      </c>
      <c r="B1555" s="267" t="s">
        <v>2727</v>
      </c>
      <c r="C1555" s="268" t="s">
        <v>2728</v>
      </c>
      <c r="D1555" s="269">
        <v>9.57</v>
      </c>
      <c r="E1555" s="269">
        <v>9.1999999999999993</v>
      </c>
      <c r="F1555" s="269">
        <v>0.37</v>
      </c>
      <c r="G1555" s="269"/>
      <c r="H1555" s="270">
        <v>108.24</v>
      </c>
      <c r="I1555" s="270">
        <v>105.85</v>
      </c>
      <c r="J1555" s="270">
        <v>2.39</v>
      </c>
      <c r="K1555" s="270"/>
      <c r="L1555" s="355">
        <v>11.310344827586206</v>
      </c>
      <c r="M1555" s="355">
        <v>11.5</v>
      </c>
      <c r="N1555" s="355">
        <v>6.4594594594594597</v>
      </c>
      <c r="O1555" s="355" t="s">
        <v>138</v>
      </c>
      <c r="P1555" s="271"/>
      <c r="Q1555" s="271"/>
      <c r="R1555" s="271">
        <v>4</v>
      </c>
    </row>
    <row r="1556" spans="1:18" ht="12.75">
      <c r="A1556" s="360" t="s">
        <v>2729</v>
      </c>
      <c r="B1556" s="361"/>
      <c r="C1556" s="361"/>
      <c r="D1556" s="361"/>
      <c r="E1556" s="361"/>
      <c r="F1556" s="361"/>
      <c r="G1556" s="361"/>
      <c r="H1556" s="361"/>
      <c r="I1556" s="361"/>
      <c r="J1556" s="361"/>
      <c r="K1556" s="361"/>
      <c r="L1556" s="361"/>
      <c r="M1556" s="361"/>
      <c r="N1556" s="361"/>
      <c r="O1556" s="361"/>
      <c r="P1556" s="361"/>
      <c r="Q1556" s="361"/>
      <c r="R1556" s="361"/>
    </row>
    <row r="1557" spans="1:18" ht="36">
      <c r="A1557" s="261">
        <v>29</v>
      </c>
      <c r="B1557" s="258" t="s">
        <v>2730</v>
      </c>
      <c r="C1557" s="262" t="s">
        <v>2731</v>
      </c>
      <c r="D1557" s="263">
        <v>182.29</v>
      </c>
      <c r="E1557" s="263">
        <v>22.05</v>
      </c>
      <c r="F1557" s="263">
        <v>2.2000000000000002</v>
      </c>
      <c r="G1557" s="263">
        <v>158.04</v>
      </c>
      <c r="H1557" s="264">
        <v>1548.58</v>
      </c>
      <c r="I1557" s="264">
        <v>253.58</v>
      </c>
      <c r="J1557" s="264">
        <v>14.32</v>
      </c>
      <c r="K1557" s="264">
        <v>1280.68</v>
      </c>
      <c r="L1557" s="354">
        <v>8.4951450984694716</v>
      </c>
      <c r="M1557" s="354">
        <v>11.500226757369616</v>
      </c>
      <c r="N1557" s="354">
        <v>6.5090909090909088</v>
      </c>
      <c r="O1557" s="354">
        <v>8.1035180966843843</v>
      </c>
      <c r="P1557" s="265"/>
      <c r="Q1557" s="265"/>
      <c r="R1557" s="265">
        <v>5</v>
      </c>
    </row>
    <row r="1558" spans="1:18" ht="36">
      <c r="A1558" s="261">
        <v>30</v>
      </c>
      <c r="B1558" s="258" t="s">
        <v>2732</v>
      </c>
      <c r="C1558" s="262" t="s">
        <v>2733</v>
      </c>
      <c r="D1558" s="263">
        <v>139.15</v>
      </c>
      <c r="E1558" s="263">
        <v>13.69</v>
      </c>
      <c r="F1558" s="263">
        <v>0.73</v>
      </c>
      <c r="G1558" s="263">
        <v>124.73</v>
      </c>
      <c r="H1558" s="264">
        <v>1415.2</v>
      </c>
      <c r="I1558" s="264">
        <v>157.44</v>
      </c>
      <c r="J1558" s="264">
        <v>4.7699999999999996</v>
      </c>
      <c r="K1558" s="264">
        <v>1252.99</v>
      </c>
      <c r="L1558" s="354">
        <v>10.170319798778296</v>
      </c>
      <c r="M1558" s="354">
        <v>11.50036523009496</v>
      </c>
      <c r="N1558" s="354">
        <v>6.5342465753424657</v>
      </c>
      <c r="O1558" s="354">
        <v>10.045618536037841</v>
      </c>
      <c r="P1558" s="265"/>
      <c r="Q1558" s="265"/>
      <c r="R1558" s="265">
        <v>5</v>
      </c>
    </row>
    <row r="1559" spans="1:18" ht="48">
      <c r="A1559" s="261">
        <v>31</v>
      </c>
      <c r="B1559" s="258" t="s">
        <v>2734</v>
      </c>
      <c r="C1559" s="262" t="s">
        <v>2735</v>
      </c>
      <c r="D1559" s="263">
        <v>1.63</v>
      </c>
      <c r="E1559" s="263">
        <v>1.63</v>
      </c>
      <c r="F1559" s="263"/>
      <c r="G1559" s="263"/>
      <c r="H1559" s="264">
        <v>18.75</v>
      </c>
      <c r="I1559" s="264">
        <v>18.75</v>
      </c>
      <c r="J1559" s="264"/>
      <c r="K1559" s="264"/>
      <c r="L1559" s="354">
        <v>11.503067484662578</v>
      </c>
      <c r="M1559" s="354">
        <v>11.503067484662578</v>
      </c>
      <c r="N1559" s="354" t="s">
        <v>138</v>
      </c>
      <c r="O1559" s="354" t="s">
        <v>138</v>
      </c>
      <c r="P1559" s="265"/>
      <c r="Q1559" s="265"/>
      <c r="R1559" s="265">
        <v>5</v>
      </c>
    </row>
    <row r="1560" spans="1:18" ht="48">
      <c r="A1560" s="261">
        <v>32</v>
      </c>
      <c r="B1560" s="258" t="s">
        <v>2736</v>
      </c>
      <c r="C1560" s="262" t="s">
        <v>2737</v>
      </c>
      <c r="D1560" s="263">
        <v>6.32</v>
      </c>
      <c r="E1560" s="263">
        <v>6.32</v>
      </c>
      <c r="F1560" s="263"/>
      <c r="G1560" s="263"/>
      <c r="H1560" s="264">
        <v>72.66</v>
      </c>
      <c r="I1560" s="264">
        <v>72.66</v>
      </c>
      <c r="J1560" s="264"/>
      <c r="K1560" s="264"/>
      <c r="L1560" s="354">
        <v>11.496835443037973</v>
      </c>
      <c r="M1560" s="354">
        <v>11.496835443037973</v>
      </c>
      <c r="N1560" s="354" t="s">
        <v>138</v>
      </c>
      <c r="O1560" s="354" t="s">
        <v>138</v>
      </c>
      <c r="P1560" s="265"/>
      <c r="Q1560" s="265"/>
      <c r="R1560" s="265">
        <v>5</v>
      </c>
    </row>
    <row r="1561" spans="1:18" ht="60">
      <c r="A1561" s="261">
        <v>33</v>
      </c>
      <c r="B1561" s="258" t="s">
        <v>2738</v>
      </c>
      <c r="C1561" s="262" t="s">
        <v>2739</v>
      </c>
      <c r="D1561" s="263">
        <v>11.6</v>
      </c>
      <c r="E1561" s="263">
        <v>11.6</v>
      </c>
      <c r="F1561" s="263"/>
      <c r="G1561" s="263"/>
      <c r="H1561" s="264">
        <v>133.4</v>
      </c>
      <c r="I1561" s="264">
        <v>133.4</v>
      </c>
      <c r="J1561" s="264"/>
      <c r="K1561" s="264"/>
      <c r="L1561" s="354">
        <v>11.5</v>
      </c>
      <c r="M1561" s="354">
        <v>11.5</v>
      </c>
      <c r="N1561" s="354" t="s">
        <v>138</v>
      </c>
      <c r="O1561" s="354" t="s">
        <v>138</v>
      </c>
      <c r="P1561" s="265"/>
      <c r="Q1561" s="265"/>
      <c r="R1561" s="265">
        <v>5</v>
      </c>
    </row>
    <row r="1562" spans="1:18" ht="60">
      <c r="A1562" s="261">
        <v>34</v>
      </c>
      <c r="B1562" s="258" t="s">
        <v>2740</v>
      </c>
      <c r="C1562" s="262" t="s">
        <v>2741</v>
      </c>
      <c r="D1562" s="263">
        <v>16.41</v>
      </c>
      <c r="E1562" s="263">
        <v>16.41</v>
      </c>
      <c r="F1562" s="263"/>
      <c r="G1562" s="263"/>
      <c r="H1562" s="264">
        <v>188.68</v>
      </c>
      <c r="I1562" s="264">
        <v>188.68</v>
      </c>
      <c r="J1562" s="264"/>
      <c r="K1562" s="264"/>
      <c r="L1562" s="354">
        <v>11.497867154174285</v>
      </c>
      <c r="M1562" s="354">
        <v>11.497867154174285</v>
      </c>
      <c r="N1562" s="354" t="s">
        <v>138</v>
      </c>
      <c r="O1562" s="354" t="s">
        <v>138</v>
      </c>
      <c r="P1562" s="265"/>
      <c r="Q1562" s="265"/>
      <c r="R1562" s="265">
        <v>5</v>
      </c>
    </row>
    <row r="1563" spans="1:18" ht="48">
      <c r="A1563" s="266">
        <v>35</v>
      </c>
      <c r="B1563" s="267" t="s">
        <v>2742</v>
      </c>
      <c r="C1563" s="268" t="s">
        <v>2743</v>
      </c>
      <c r="D1563" s="269">
        <v>14.97</v>
      </c>
      <c r="E1563" s="269">
        <v>14.6</v>
      </c>
      <c r="F1563" s="269">
        <v>0.37</v>
      </c>
      <c r="G1563" s="269"/>
      <c r="H1563" s="270">
        <v>170.29</v>
      </c>
      <c r="I1563" s="270">
        <v>167.9</v>
      </c>
      <c r="J1563" s="270">
        <v>2.39</v>
      </c>
      <c r="K1563" s="270"/>
      <c r="L1563" s="355">
        <v>11.375417501670006</v>
      </c>
      <c r="M1563" s="355">
        <v>11.5</v>
      </c>
      <c r="N1563" s="355">
        <v>6.4594594594594597</v>
      </c>
      <c r="O1563" s="355" t="s">
        <v>138</v>
      </c>
      <c r="P1563" s="271"/>
      <c r="Q1563" s="271"/>
      <c r="R1563" s="271">
        <v>5</v>
      </c>
    </row>
    <row r="1564" spans="1:18" ht="12.75">
      <c r="A1564" s="360" t="s">
        <v>2744</v>
      </c>
      <c r="B1564" s="361"/>
      <c r="C1564" s="361"/>
      <c r="D1564" s="361"/>
      <c r="E1564" s="361"/>
      <c r="F1564" s="361"/>
      <c r="G1564" s="361"/>
      <c r="H1564" s="361"/>
      <c r="I1564" s="361"/>
      <c r="J1564" s="361"/>
      <c r="K1564" s="361"/>
      <c r="L1564" s="361"/>
      <c r="M1564" s="361"/>
      <c r="N1564" s="361"/>
      <c r="O1564" s="361"/>
      <c r="P1564" s="361"/>
      <c r="Q1564" s="361"/>
      <c r="R1564" s="361"/>
    </row>
    <row r="1565" spans="1:18" ht="36">
      <c r="A1565" s="261">
        <v>36</v>
      </c>
      <c r="B1565" s="258" t="s">
        <v>2745</v>
      </c>
      <c r="C1565" s="262" t="s">
        <v>2746</v>
      </c>
      <c r="D1565" s="263">
        <v>218.42</v>
      </c>
      <c r="E1565" s="263">
        <v>25.39</v>
      </c>
      <c r="F1565" s="263">
        <v>2.2000000000000002</v>
      </c>
      <c r="G1565" s="263">
        <v>190.83</v>
      </c>
      <c r="H1565" s="264">
        <v>1851.84</v>
      </c>
      <c r="I1565" s="264">
        <v>292.04000000000002</v>
      </c>
      <c r="J1565" s="264">
        <v>14.32</v>
      </c>
      <c r="K1565" s="264">
        <v>1545.48</v>
      </c>
      <c r="L1565" s="354">
        <v>8.4783444739492726</v>
      </c>
      <c r="M1565" s="354">
        <v>11.502166207168177</v>
      </c>
      <c r="N1565" s="354">
        <v>6.5090909090909088</v>
      </c>
      <c r="O1565" s="354">
        <v>8.0987266153120583</v>
      </c>
      <c r="P1565" s="265"/>
      <c r="Q1565" s="265"/>
      <c r="R1565" s="265">
        <v>6</v>
      </c>
    </row>
    <row r="1566" spans="1:18" ht="36">
      <c r="A1566" s="261">
        <v>37</v>
      </c>
      <c r="B1566" s="258" t="s">
        <v>2747</v>
      </c>
      <c r="C1566" s="262" t="s">
        <v>2748</v>
      </c>
      <c r="D1566" s="263">
        <v>153.72</v>
      </c>
      <c r="E1566" s="263">
        <v>16.62</v>
      </c>
      <c r="F1566" s="263">
        <v>0.73</v>
      </c>
      <c r="G1566" s="263">
        <v>136.37</v>
      </c>
      <c r="H1566" s="264">
        <v>1564.4</v>
      </c>
      <c r="I1566" s="264">
        <v>191.09</v>
      </c>
      <c r="J1566" s="264">
        <v>4.7699999999999996</v>
      </c>
      <c r="K1566" s="264">
        <v>1368.54</v>
      </c>
      <c r="L1566" s="354">
        <v>10.176945094977883</v>
      </c>
      <c r="M1566" s="354">
        <v>11.497593261131167</v>
      </c>
      <c r="N1566" s="354">
        <v>6.5342465753424657</v>
      </c>
      <c r="O1566" s="354">
        <v>10.03549167705507</v>
      </c>
      <c r="P1566" s="265"/>
      <c r="Q1566" s="265"/>
      <c r="R1566" s="265">
        <v>6</v>
      </c>
    </row>
    <row r="1567" spans="1:18" ht="48">
      <c r="A1567" s="261">
        <v>38</v>
      </c>
      <c r="B1567" s="258" t="s">
        <v>2749</v>
      </c>
      <c r="C1567" s="262" t="s">
        <v>2750</v>
      </c>
      <c r="D1567" s="263">
        <v>2.5499999999999998</v>
      </c>
      <c r="E1567" s="263">
        <v>2.5499999999999998</v>
      </c>
      <c r="F1567" s="263"/>
      <c r="G1567" s="263"/>
      <c r="H1567" s="264">
        <v>29.3</v>
      </c>
      <c r="I1567" s="264">
        <v>29.3</v>
      </c>
      <c r="J1567" s="264"/>
      <c r="K1567" s="264"/>
      <c r="L1567" s="355">
        <v>11.5</v>
      </c>
      <c r="M1567" s="355">
        <v>11.5</v>
      </c>
      <c r="N1567" s="354" t="s">
        <v>138</v>
      </c>
      <c r="O1567" s="354" t="s">
        <v>138</v>
      </c>
      <c r="P1567" s="265"/>
      <c r="Q1567" s="265"/>
      <c r="R1567" s="265">
        <v>6</v>
      </c>
    </row>
    <row r="1568" spans="1:18" ht="48">
      <c r="A1568" s="261">
        <v>39</v>
      </c>
      <c r="B1568" s="258" t="s">
        <v>2751</v>
      </c>
      <c r="C1568" s="262" t="s">
        <v>2752</v>
      </c>
      <c r="D1568" s="263">
        <v>10.09</v>
      </c>
      <c r="E1568" s="263">
        <v>10.09</v>
      </c>
      <c r="F1568" s="263"/>
      <c r="G1568" s="263"/>
      <c r="H1568" s="264">
        <v>116.02</v>
      </c>
      <c r="I1568" s="264">
        <v>116.02</v>
      </c>
      <c r="J1568" s="264"/>
      <c r="K1568" s="264"/>
      <c r="L1568" s="354">
        <v>11.498513379583747</v>
      </c>
      <c r="M1568" s="354">
        <v>11.498513379583747</v>
      </c>
      <c r="N1568" s="354" t="s">
        <v>138</v>
      </c>
      <c r="O1568" s="354" t="s">
        <v>138</v>
      </c>
      <c r="P1568" s="265"/>
      <c r="Q1568" s="265"/>
      <c r="R1568" s="265">
        <v>6</v>
      </c>
    </row>
    <row r="1569" spans="1:18" ht="60">
      <c r="A1569" s="261">
        <v>40</v>
      </c>
      <c r="B1569" s="258" t="s">
        <v>2753</v>
      </c>
      <c r="C1569" s="262" t="s">
        <v>2754</v>
      </c>
      <c r="D1569" s="263">
        <v>18.5</v>
      </c>
      <c r="E1569" s="263">
        <v>18.5</v>
      </c>
      <c r="F1569" s="263"/>
      <c r="G1569" s="263"/>
      <c r="H1569" s="264">
        <v>212.72</v>
      </c>
      <c r="I1569" s="264">
        <v>212.72</v>
      </c>
      <c r="J1569" s="264"/>
      <c r="K1569" s="264"/>
      <c r="L1569" s="354">
        <v>11.498378378378378</v>
      </c>
      <c r="M1569" s="354">
        <v>11.498378378378378</v>
      </c>
      <c r="N1569" s="354" t="s">
        <v>138</v>
      </c>
      <c r="O1569" s="354" t="s">
        <v>138</v>
      </c>
      <c r="P1569" s="265"/>
      <c r="Q1569" s="265"/>
      <c r="R1569" s="265">
        <v>6</v>
      </c>
    </row>
    <row r="1570" spans="1:18" ht="60">
      <c r="A1570" s="261">
        <v>41</v>
      </c>
      <c r="B1570" s="258" t="s">
        <v>2755</v>
      </c>
      <c r="C1570" s="262" t="s">
        <v>2756</v>
      </c>
      <c r="D1570" s="263">
        <v>26.23</v>
      </c>
      <c r="E1570" s="263">
        <v>26.23</v>
      </c>
      <c r="F1570" s="263"/>
      <c r="G1570" s="263"/>
      <c r="H1570" s="264">
        <v>301.64999999999998</v>
      </c>
      <c r="I1570" s="264">
        <v>301.64999999999998</v>
      </c>
      <c r="J1570" s="264"/>
      <c r="K1570" s="264"/>
      <c r="L1570" s="354">
        <v>11.500190621425848</v>
      </c>
      <c r="M1570" s="354">
        <v>11.500190621425848</v>
      </c>
      <c r="N1570" s="354" t="s">
        <v>138</v>
      </c>
      <c r="O1570" s="354" t="s">
        <v>138</v>
      </c>
      <c r="P1570" s="265"/>
      <c r="Q1570" s="265"/>
      <c r="R1570" s="265">
        <v>6</v>
      </c>
    </row>
    <row r="1571" spans="1:18" ht="48">
      <c r="A1571" s="266">
        <v>42</v>
      </c>
      <c r="B1571" s="267" t="s">
        <v>2757</v>
      </c>
      <c r="C1571" s="268" t="s">
        <v>2758</v>
      </c>
      <c r="D1571" s="269">
        <v>23.48</v>
      </c>
      <c r="E1571" s="269">
        <v>22.75</v>
      </c>
      <c r="F1571" s="269">
        <v>0.73</v>
      </c>
      <c r="G1571" s="269"/>
      <c r="H1571" s="270">
        <v>266.36</v>
      </c>
      <c r="I1571" s="270">
        <v>261.58999999999997</v>
      </c>
      <c r="J1571" s="270">
        <v>4.7699999999999996</v>
      </c>
      <c r="K1571" s="270"/>
      <c r="L1571" s="355">
        <v>11.34412265758092</v>
      </c>
      <c r="M1571" s="355">
        <v>11.498461538461537</v>
      </c>
      <c r="N1571" s="355">
        <v>6.5342465753424657</v>
      </c>
      <c r="O1571" s="355" t="s">
        <v>138</v>
      </c>
      <c r="P1571" s="271"/>
      <c r="Q1571" s="271"/>
      <c r="R1571" s="271">
        <v>6</v>
      </c>
    </row>
    <row r="1572" spans="1:18" ht="12.75">
      <c r="A1572" s="360" t="s">
        <v>2759</v>
      </c>
      <c r="B1572" s="361"/>
      <c r="C1572" s="361"/>
      <c r="D1572" s="361"/>
      <c r="E1572" s="361"/>
      <c r="F1572" s="361"/>
      <c r="G1572" s="361"/>
      <c r="H1572" s="361"/>
      <c r="I1572" s="361"/>
      <c r="J1572" s="361"/>
      <c r="K1572" s="361"/>
      <c r="L1572" s="361"/>
      <c r="M1572" s="361"/>
      <c r="N1572" s="361"/>
      <c r="O1572" s="361"/>
      <c r="P1572" s="361"/>
      <c r="Q1572" s="361"/>
      <c r="R1572" s="361"/>
    </row>
    <row r="1573" spans="1:18" ht="60">
      <c r="A1573" s="261">
        <v>43</v>
      </c>
      <c r="B1573" s="258" t="s">
        <v>2760</v>
      </c>
      <c r="C1573" s="262" t="s">
        <v>2761</v>
      </c>
      <c r="D1573" s="263">
        <v>78.86</v>
      </c>
      <c r="E1573" s="263">
        <v>13.96</v>
      </c>
      <c r="F1573" s="263">
        <v>2.56</v>
      </c>
      <c r="G1573" s="263">
        <v>62.34</v>
      </c>
      <c r="H1573" s="264">
        <v>1392.94</v>
      </c>
      <c r="I1573" s="264">
        <v>160.55000000000001</v>
      </c>
      <c r="J1573" s="264">
        <v>16.71</v>
      </c>
      <c r="K1573" s="264">
        <v>1215.68</v>
      </c>
      <c r="L1573" s="354">
        <v>17.663454222673092</v>
      </c>
      <c r="M1573" s="354">
        <v>11.500716332378223</v>
      </c>
      <c r="N1573" s="354">
        <v>6.52734375</v>
      </c>
      <c r="O1573" s="354">
        <v>19.500802053256336</v>
      </c>
      <c r="P1573" s="265"/>
      <c r="Q1573" s="265"/>
      <c r="R1573" s="265">
        <v>7</v>
      </c>
    </row>
    <row r="1574" spans="1:18" ht="60">
      <c r="A1574" s="261">
        <v>44</v>
      </c>
      <c r="B1574" s="258" t="s">
        <v>2762</v>
      </c>
      <c r="C1574" s="262" t="s">
        <v>2763</v>
      </c>
      <c r="D1574" s="263">
        <v>46.79</v>
      </c>
      <c r="E1574" s="263">
        <v>8.66</v>
      </c>
      <c r="F1574" s="263">
        <v>1.1000000000000001</v>
      </c>
      <c r="G1574" s="263">
        <v>37.03</v>
      </c>
      <c r="H1574" s="264">
        <v>828.96</v>
      </c>
      <c r="I1574" s="264">
        <v>99.61</v>
      </c>
      <c r="J1574" s="264">
        <v>7.16</v>
      </c>
      <c r="K1574" s="264">
        <v>722.19</v>
      </c>
      <c r="L1574" s="354">
        <v>17.716606112417185</v>
      </c>
      <c r="M1574" s="354">
        <v>11.502309468822171</v>
      </c>
      <c r="N1574" s="354">
        <v>6.5090909090909088</v>
      </c>
      <c r="O1574" s="354">
        <v>19.502835538752365</v>
      </c>
      <c r="P1574" s="265"/>
      <c r="Q1574" s="265"/>
      <c r="R1574" s="265">
        <v>7</v>
      </c>
    </row>
    <row r="1575" spans="1:18" ht="60">
      <c r="A1575" s="261">
        <v>45</v>
      </c>
      <c r="B1575" s="258" t="s">
        <v>2764</v>
      </c>
      <c r="C1575" s="262" t="s">
        <v>2765</v>
      </c>
      <c r="D1575" s="263">
        <v>2.82</v>
      </c>
      <c r="E1575" s="263">
        <v>2.82</v>
      </c>
      <c r="F1575" s="263"/>
      <c r="G1575" s="263"/>
      <c r="H1575" s="264">
        <v>32.409999999999997</v>
      </c>
      <c r="I1575" s="264">
        <v>32.409999999999997</v>
      </c>
      <c r="J1575" s="264"/>
      <c r="K1575" s="264"/>
      <c r="L1575" s="355">
        <v>11.5</v>
      </c>
      <c r="M1575" s="355">
        <v>11.5</v>
      </c>
      <c r="N1575" s="354" t="s">
        <v>138</v>
      </c>
      <c r="O1575" s="354" t="s">
        <v>138</v>
      </c>
      <c r="P1575" s="265"/>
      <c r="Q1575" s="265"/>
      <c r="R1575" s="265">
        <v>7</v>
      </c>
    </row>
    <row r="1576" spans="1:18" ht="60">
      <c r="A1576" s="261">
        <v>46</v>
      </c>
      <c r="B1576" s="258" t="s">
        <v>2766</v>
      </c>
      <c r="C1576" s="262" t="s">
        <v>2767</v>
      </c>
      <c r="D1576" s="263">
        <v>10.95</v>
      </c>
      <c r="E1576" s="263">
        <v>10.95</v>
      </c>
      <c r="F1576" s="263"/>
      <c r="G1576" s="263"/>
      <c r="H1576" s="264">
        <v>125.91</v>
      </c>
      <c r="I1576" s="264">
        <v>125.91</v>
      </c>
      <c r="J1576" s="264"/>
      <c r="K1576" s="264"/>
      <c r="L1576" s="354">
        <v>11.498630136986302</v>
      </c>
      <c r="M1576" s="354">
        <v>11.498630136986302</v>
      </c>
      <c r="N1576" s="354" t="s">
        <v>138</v>
      </c>
      <c r="O1576" s="354" t="s">
        <v>138</v>
      </c>
      <c r="P1576" s="265"/>
      <c r="Q1576" s="265"/>
      <c r="R1576" s="265">
        <v>7</v>
      </c>
    </row>
    <row r="1577" spans="1:18" ht="72">
      <c r="A1577" s="261">
        <v>47</v>
      </c>
      <c r="B1577" s="258" t="s">
        <v>2768</v>
      </c>
      <c r="C1577" s="262" t="s">
        <v>2769</v>
      </c>
      <c r="D1577" s="263">
        <v>19.97</v>
      </c>
      <c r="E1577" s="263">
        <v>19.97</v>
      </c>
      <c r="F1577" s="263"/>
      <c r="G1577" s="263"/>
      <c r="H1577" s="264">
        <v>229.61</v>
      </c>
      <c r="I1577" s="264">
        <v>229.61</v>
      </c>
      <c r="J1577" s="264"/>
      <c r="K1577" s="264"/>
      <c r="L1577" s="354">
        <v>11.497746619929897</v>
      </c>
      <c r="M1577" s="354">
        <v>11.497746619929897</v>
      </c>
      <c r="N1577" s="354" t="s">
        <v>138</v>
      </c>
      <c r="O1577" s="354" t="s">
        <v>138</v>
      </c>
      <c r="P1577" s="265"/>
      <c r="Q1577" s="265"/>
      <c r="R1577" s="265">
        <v>7</v>
      </c>
    </row>
    <row r="1578" spans="1:18" ht="72">
      <c r="A1578" s="261">
        <v>48</v>
      </c>
      <c r="B1578" s="258" t="s">
        <v>2770</v>
      </c>
      <c r="C1578" s="262" t="s">
        <v>2771</v>
      </c>
      <c r="D1578" s="263">
        <v>28.19</v>
      </c>
      <c r="E1578" s="263">
        <v>28.19</v>
      </c>
      <c r="F1578" s="263"/>
      <c r="G1578" s="263"/>
      <c r="H1578" s="264">
        <v>324.23</v>
      </c>
      <c r="I1578" s="264">
        <v>324.23</v>
      </c>
      <c r="J1578" s="264"/>
      <c r="K1578" s="264"/>
      <c r="L1578" s="354">
        <v>11.501596310748493</v>
      </c>
      <c r="M1578" s="354">
        <v>11.501596310748493</v>
      </c>
      <c r="N1578" s="354" t="s">
        <v>138</v>
      </c>
      <c r="O1578" s="354" t="s">
        <v>138</v>
      </c>
      <c r="P1578" s="265"/>
      <c r="Q1578" s="265"/>
      <c r="R1578" s="265">
        <v>7</v>
      </c>
    </row>
    <row r="1579" spans="1:18" ht="72">
      <c r="A1579" s="266">
        <v>49</v>
      </c>
      <c r="B1579" s="267" t="s">
        <v>2772</v>
      </c>
      <c r="C1579" s="268" t="s">
        <v>2773</v>
      </c>
      <c r="D1579" s="269">
        <v>23.11</v>
      </c>
      <c r="E1579" s="269">
        <v>22.38</v>
      </c>
      <c r="F1579" s="269">
        <v>0.73</v>
      </c>
      <c r="G1579" s="269"/>
      <c r="H1579" s="270">
        <v>262.2</v>
      </c>
      <c r="I1579" s="270">
        <v>257.43</v>
      </c>
      <c r="J1579" s="270">
        <v>4.7699999999999996</v>
      </c>
      <c r="K1579" s="270"/>
      <c r="L1579" s="355">
        <v>11.345737775854609</v>
      </c>
      <c r="M1579" s="355">
        <v>11.502680965147453</v>
      </c>
      <c r="N1579" s="355">
        <v>6.5342465753424657</v>
      </c>
      <c r="O1579" s="355" t="s">
        <v>138</v>
      </c>
      <c r="P1579" s="271"/>
      <c r="Q1579" s="271"/>
      <c r="R1579" s="271">
        <v>7</v>
      </c>
    </row>
    <row r="1580" spans="1:18" ht="12.75">
      <c r="A1580" s="360" t="s">
        <v>2774</v>
      </c>
      <c r="B1580" s="361"/>
      <c r="C1580" s="361"/>
      <c r="D1580" s="361"/>
      <c r="E1580" s="361"/>
      <c r="F1580" s="361"/>
      <c r="G1580" s="361"/>
      <c r="H1580" s="361"/>
      <c r="I1580" s="361"/>
      <c r="J1580" s="361"/>
      <c r="K1580" s="361"/>
      <c r="L1580" s="361"/>
      <c r="M1580" s="361"/>
      <c r="N1580" s="361"/>
      <c r="O1580" s="361"/>
      <c r="P1580" s="361"/>
      <c r="Q1580" s="361"/>
      <c r="R1580" s="361"/>
    </row>
    <row r="1581" spans="1:18" ht="60">
      <c r="A1581" s="261">
        <v>50</v>
      </c>
      <c r="B1581" s="258" t="s">
        <v>2775</v>
      </c>
      <c r="C1581" s="262" t="s">
        <v>2776</v>
      </c>
      <c r="D1581" s="263">
        <v>119.97</v>
      </c>
      <c r="E1581" s="263">
        <v>19.260000000000002</v>
      </c>
      <c r="F1581" s="263">
        <v>3.29</v>
      </c>
      <c r="G1581" s="263">
        <v>97.42</v>
      </c>
      <c r="H1581" s="264">
        <v>2142.3200000000002</v>
      </c>
      <c r="I1581" s="264">
        <v>221.49</v>
      </c>
      <c r="J1581" s="264">
        <v>21.48</v>
      </c>
      <c r="K1581" s="264">
        <v>1899.35</v>
      </c>
      <c r="L1581" s="354">
        <v>17.85713094940402</v>
      </c>
      <c r="M1581" s="354">
        <v>11.5</v>
      </c>
      <c r="N1581" s="354">
        <v>6.5288753799392101</v>
      </c>
      <c r="O1581" s="354">
        <v>19.496509956887703</v>
      </c>
      <c r="P1581" s="265"/>
      <c r="Q1581" s="265"/>
      <c r="R1581" s="265">
        <v>8</v>
      </c>
    </row>
    <row r="1582" spans="1:18" ht="60">
      <c r="A1582" s="261">
        <v>51</v>
      </c>
      <c r="B1582" s="258" t="s">
        <v>2777</v>
      </c>
      <c r="C1582" s="262" t="s">
        <v>2778</v>
      </c>
      <c r="D1582" s="263">
        <v>73.489999999999995</v>
      </c>
      <c r="E1582" s="263">
        <v>12.84</v>
      </c>
      <c r="F1582" s="263">
        <v>2.2000000000000002</v>
      </c>
      <c r="G1582" s="263">
        <v>58.45</v>
      </c>
      <c r="H1582" s="264">
        <v>1301.83</v>
      </c>
      <c r="I1582" s="264">
        <v>147.66</v>
      </c>
      <c r="J1582" s="264">
        <v>14.32</v>
      </c>
      <c r="K1582" s="264">
        <v>1139.8499999999999</v>
      </c>
      <c r="L1582" s="354">
        <v>17.714382909239351</v>
      </c>
      <c r="M1582" s="354">
        <v>11.5</v>
      </c>
      <c r="N1582" s="354">
        <v>6.5090909090909088</v>
      </c>
      <c r="O1582" s="354">
        <v>19.501283147989732</v>
      </c>
      <c r="P1582" s="265"/>
      <c r="Q1582" s="265"/>
      <c r="R1582" s="265">
        <v>8</v>
      </c>
    </row>
    <row r="1583" spans="1:18" ht="60">
      <c r="A1583" s="261">
        <v>52</v>
      </c>
      <c r="B1583" s="258" t="s">
        <v>2779</v>
      </c>
      <c r="C1583" s="262" t="s">
        <v>2780</v>
      </c>
      <c r="D1583" s="263">
        <v>4.4400000000000004</v>
      </c>
      <c r="E1583" s="263">
        <v>4.4400000000000004</v>
      </c>
      <c r="F1583" s="263"/>
      <c r="G1583" s="263"/>
      <c r="H1583" s="264">
        <v>51.11</v>
      </c>
      <c r="I1583" s="264">
        <v>51.11</v>
      </c>
      <c r="J1583" s="264"/>
      <c r="K1583" s="264"/>
      <c r="L1583" s="355">
        <v>11.5</v>
      </c>
      <c r="M1583" s="355">
        <v>11.5</v>
      </c>
      <c r="N1583" s="354" t="s">
        <v>138</v>
      </c>
      <c r="O1583" s="354" t="s">
        <v>138</v>
      </c>
      <c r="P1583" s="265"/>
      <c r="Q1583" s="265"/>
      <c r="R1583" s="265">
        <v>8</v>
      </c>
    </row>
    <row r="1584" spans="1:18" ht="72">
      <c r="A1584" s="261">
        <v>53</v>
      </c>
      <c r="B1584" s="258" t="s">
        <v>2781</v>
      </c>
      <c r="C1584" s="262" t="s">
        <v>2782</v>
      </c>
      <c r="D1584" s="263">
        <v>17.89</v>
      </c>
      <c r="E1584" s="263">
        <v>17.89</v>
      </c>
      <c r="F1584" s="263"/>
      <c r="G1584" s="263"/>
      <c r="H1584" s="264">
        <v>205.69</v>
      </c>
      <c r="I1584" s="264">
        <v>205.69</v>
      </c>
      <c r="J1584" s="264"/>
      <c r="K1584" s="264"/>
      <c r="L1584" s="354">
        <v>11.497484628283956</v>
      </c>
      <c r="M1584" s="354">
        <v>11.497484628283956</v>
      </c>
      <c r="N1584" s="354" t="s">
        <v>138</v>
      </c>
      <c r="O1584" s="354" t="s">
        <v>138</v>
      </c>
      <c r="P1584" s="265"/>
      <c r="Q1584" s="265"/>
      <c r="R1584" s="265">
        <v>8</v>
      </c>
    </row>
    <row r="1585" spans="1:18" ht="72">
      <c r="A1585" s="261">
        <v>54</v>
      </c>
      <c r="B1585" s="258" t="s">
        <v>2783</v>
      </c>
      <c r="C1585" s="262" t="s">
        <v>2784</v>
      </c>
      <c r="D1585" s="263">
        <v>31.7</v>
      </c>
      <c r="E1585" s="263">
        <v>31.7</v>
      </c>
      <c r="F1585" s="263"/>
      <c r="G1585" s="263"/>
      <c r="H1585" s="264">
        <v>364.6</v>
      </c>
      <c r="I1585" s="264">
        <v>364.6</v>
      </c>
      <c r="J1585" s="264"/>
      <c r="K1585" s="264"/>
      <c r="L1585" s="354">
        <v>11.501577287066247</v>
      </c>
      <c r="M1585" s="354">
        <v>11.501577287066247</v>
      </c>
      <c r="N1585" s="354" t="s">
        <v>138</v>
      </c>
      <c r="O1585" s="354" t="s">
        <v>138</v>
      </c>
      <c r="P1585" s="265"/>
      <c r="Q1585" s="265"/>
      <c r="R1585" s="265">
        <v>8</v>
      </c>
    </row>
    <row r="1586" spans="1:18" ht="72">
      <c r="A1586" s="261">
        <v>55</v>
      </c>
      <c r="B1586" s="258" t="s">
        <v>2785</v>
      </c>
      <c r="C1586" s="262" t="s">
        <v>2786</v>
      </c>
      <c r="D1586" s="263">
        <v>45.09</v>
      </c>
      <c r="E1586" s="263">
        <v>45.09</v>
      </c>
      <c r="F1586" s="263"/>
      <c r="G1586" s="263"/>
      <c r="H1586" s="264">
        <v>518.52</v>
      </c>
      <c r="I1586" s="264">
        <v>518.52</v>
      </c>
      <c r="J1586" s="264"/>
      <c r="K1586" s="264"/>
      <c r="L1586" s="354">
        <v>11.499667332002661</v>
      </c>
      <c r="M1586" s="354">
        <v>11.499667332002661</v>
      </c>
      <c r="N1586" s="354" t="s">
        <v>138</v>
      </c>
      <c r="O1586" s="354" t="s">
        <v>138</v>
      </c>
      <c r="P1586" s="265"/>
      <c r="Q1586" s="265"/>
      <c r="R1586" s="265">
        <v>8</v>
      </c>
    </row>
    <row r="1587" spans="1:18" ht="72">
      <c r="A1587" s="266">
        <v>56</v>
      </c>
      <c r="B1587" s="267" t="s">
        <v>2787</v>
      </c>
      <c r="C1587" s="268" t="s">
        <v>2788</v>
      </c>
      <c r="D1587" s="269">
        <v>37.39</v>
      </c>
      <c r="E1587" s="269">
        <v>35.56</v>
      </c>
      <c r="F1587" s="269">
        <v>1.83</v>
      </c>
      <c r="G1587" s="269"/>
      <c r="H1587" s="270">
        <v>420.85</v>
      </c>
      <c r="I1587" s="270">
        <v>408.92</v>
      </c>
      <c r="J1587" s="270">
        <v>11.93</v>
      </c>
      <c r="K1587" s="270"/>
      <c r="L1587" s="355">
        <v>11.255683337790854</v>
      </c>
      <c r="M1587" s="355">
        <v>11.499437570303712</v>
      </c>
      <c r="N1587" s="355">
        <v>6.5191256830601088</v>
      </c>
      <c r="O1587" s="355" t="s">
        <v>138</v>
      </c>
      <c r="P1587" s="271"/>
      <c r="Q1587" s="271"/>
      <c r="R1587" s="271">
        <v>8</v>
      </c>
    </row>
    <row r="1588" spans="1:18" ht="12.75">
      <c r="A1588" s="360" t="s">
        <v>2789</v>
      </c>
      <c r="B1588" s="361"/>
      <c r="C1588" s="361"/>
      <c r="D1588" s="361"/>
      <c r="E1588" s="361"/>
      <c r="F1588" s="361"/>
      <c r="G1588" s="361"/>
      <c r="H1588" s="361"/>
      <c r="I1588" s="361"/>
      <c r="J1588" s="361"/>
      <c r="K1588" s="361"/>
      <c r="L1588" s="361"/>
      <c r="M1588" s="361"/>
      <c r="N1588" s="361"/>
      <c r="O1588" s="361"/>
      <c r="P1588" s="361"/>
      <c r="Q1588" s="361"/>
      <c r="R1588" s="361"/>
    </row>
    <row r="1589" spans="1:18" ht="60">
      <c r="A1589" s="261">
        <v>57</v>
      </c>
      <c r="B1589" s="258" t="s">
        <v>2790</v>
      </c>
      <c r="C1589" s="262" t="s">
        <v>2791</v>
      </c>
      <c r="D1589" s="263">
        <v>86.38</v>
      </c>
      <c r="E1589" s="263">
        <v>22.93</v>
      </c>
      <c r="F1589" s="263">
        <v>1.1000000000000001</v>
      </c>
      <c r="G1589" s="263">
        <v>62.35</v>
      </c>
      <c r="H1589" s="264">
        <v>1534.67</v>
      </c>
      <c r="I1589" s="264">
        <v>263.68</v>
      </c>
      <c r="J1589" s="264">
        <v>7.16</v>
      </c>
      <c r="K1589" s="264">
        <v>1263.83</v>
      </c>
      <c r="L1589" s="354">
        <v>17.766496874276456</v>
      </c>
      <c r="M1589" s="354">
        <v>11.499345835150459</v>
      </c>
      <c r="N1589" s="354">
        <v>6.5090909090909088</v>
      </c>
      <c r="O1589" s="354">
        <v>20.269927826784279</v>
      </c>
      <c r="P1589" s="265"/>
      <c r="Q1589" s="265"/>
      <c r="R1589" s="265">
        <v>9</v>
      </c>
    </row>
    <row r="1590" spans="1:18" ht="60">
      <c r="A1590" s="261">
        <v>58</v>
      </c>
      <c r="B1590" s="258" t="s">
        <v>2792</v>
      </c>
      <c r="C1590" s="262" t="s">
        <v>2793</v>
      </c>
      <c r="D1590" s="263">
        <v>57.59</v>
      </c>
      <c r="E1590" s="263">
        <v>19.46</v>
      </c>
      <c r="F1590" s="263">
        <v>0.73</v>
      </c>
      <c r="G1590" s="263">
        <v>37.4</v>
      </c>
      <c r="H1590" s="264">
        <v>986.9</v>
      </c>
      <c r="I1590" s="264">
        <v>223.83</v>
      </c>
      <c r="J1590" s="264">
        <v>4.7699999999999996</v>
      </c>
      <c r="K1590" s="264">
        <v>758.3</v>
      </c>
      <c r="L1590" s="354">
        <v>17.136655669387046</v>
      </c>
      <c r="M1590" s="354">
        <v>11.502055498458377</v>
      </c>
      <c r="N1590" s="354">
        <v>6.5342465753424657</v>
      </c>
      <c r="O1590" s="354">
        <v>20.275401069518715</v>
      </c>
      <c r="P1590" s="265"/>
      <c r="Q1590" s="265"/>
      <c r="R1590" s="265">
        <v>9</v>
      </c>
    </row>
    <row r="1591" spans="1:18" ht="60">
      <c r="A1591" s="261">
        <v>59</v>
      </c>
      <c r="B1591" s="258" t="s">
        <v>2794</v>
      </c>
      <c r="C1591" s="262" t="s">
        <v>2795</v>
      </c>
      <c r="D1591" s="263">
        <v>1.41</v>
      </c>
      <c r="E1591" s="263">
        <v>1.41</v>
      </c>
      <c r="F1591" s="263"/>
      <c r="G1591" s="263"/>
      <c r="H1591" s="264">
        <v>16.21</v>
      </c>
      <c r="I1591" s="264">
        <v>16.21</v>
      </c>
      <c r="J1591" s="264"/>
      <c r="K1591" s="264"/>
      <c r="L1591" s="354">
        <v>11.496453900709222</v>
      </c>
      <c r="M1591" s="354">
        <v>11.496453900709222</v>
      </c>
      <c r="N1591" s="354" t="s">
        <v>138</v>
      </c>
      <c r="O1591" s="354" t="s">
        <v>138</v>
      </c>
      <c r="P1591" s="265"/>
      <c r="Q1591" s="265"/>
      <c r="R1591" s="265">
        <v>9</v>
      </c>
    </row>
    <row r="1592" spans="1:18" ht="60">
      <c r="A1592" s="261">
        <v>60</v>
      </c>
      <c r="B1592" s="258" t="s">
        <v>2796</v>
      </c>
      <c r="C1592" s="262" t="s">
        <v>2797</v>
      </c>
      <c r="D1592" s="263">
        <v>5.53</v>
      </c>
      <c r="E1592" s="263">
        <v>5.53</v>
      </c>
      <c r="F1592" s="263"/>
      <c r="G1592" s="263"/>
      <c r="H1592" s="264">
        <v>63.58</v>
      </c>
      <c r="I1592" s="264">
        <v>63.58</v>
      </c>
      <c r="J1592" s="264"/>
      <c r="K1592" s="264"/>
      <c r="L1592" s="354">
        <v>11.497287522603978</v>
      </c>
      <c r="M1592" s="354">
        <v>11.497287522603978</v>
      </c>
      <c r="N1592" s="354" t="s">
        <v>138</v>
      </c>
      <c r="O1592" s="354" t="s">
        <v>138</v>
      </c>
      <c r="P1592" s="265"/>
      <c r="Q1592" s="265"/>
      <c r="R1592" s="265">
        <v>9</v>
      </c>
    </row>
    <row r="1593" spans="1:18" ht="72">
      <c r="A1593" s="261">
        <v>61</v>
      </c>
      <c r="B1593" s="258" t="s">
        <v>2798</v>
      </c>
      <c r="C1593" s="262" t="s">
        <v>2799</v>
      </c>
      <c r="D1593" s="263">
        <v>9</v>
      </c>
      <c r="E1593" s="263">
        <v>9</v>
      </c>
      <c r="F1593" s="263"/>
      <c r="G1593" s="263"/>
      <c r="H1593" s="264">
        <v>103.45</v>
      </c>
      <c r="I1593" s="264">
        <v>103.45</v>
      </c>
      <c r="J1593" s="264"/>
      <c r="K1593" s="264"/>
      <c r="L1593" s="355">
        <v>11.5</v>
      </c>
      <c r="M1593" s="355">
        <v>11.5</v>
      </c>
      <c r="N1593" s="354" t="s">
        <v>138</v>
      </c>
      <c r="O1593" s="354" t="s">
        <v>138</v>
      </c>
      <c r="P1593" s="265"/>
      <c r="Q1593" s="265"/>
      <c r="R1593" s="265">
        <v>9</v>
      </c>
    </row>
    <row r="1594" spans="1:18" ht="72">
      <c r="A1594" s="261">
        <v>62</v>
      </c>
      <c r="B1594" s="258" t="s">
        <v>2800</v>
      </c>
      <c r="C1594" s="262" t="s">
        <v>2801</v>
      </c>
      <c r="D1594" s="263">
        <v>14.15</v>
      </c>
      <c r="E1594" s="263">
        <v>14.15</v>
      </c>
      <c r="F1594" s="263"/>
      <c r="G1594" s="263"/>
      <c r="H1594" s="264">
        <v>162.75</v>
      </c>
      <c r="I1594" s="264">
        <v>162.75</v>
      </c>
      <c r="J1594" s="264"/>
      <c r="K1594" s="264"/>
      <c r="L1594" s="354">
        <v>11.501766784452297</v>
      </c>
      <c r="M1594" s="354">
        <v>11.501766784452297</v>
      </c>
      <c r="N1594" s="354" t="s">
        <v>138</v>
      </c>
      <c r="O1594" s="354" t="s">
        <v>138</v>
      </c>
      <c r="P1594" s="265"/>
      <c r="Q1594" s="265"/>
      <c r="R1594" s="265">
        <v>9</v>
      </c>
    </row>
    <row r="1595" spans="1:18" ht="72">
      <c r="A1595" s="266">
        <v>63</v>
      </c>
      <c r="B1595" s="267" t="s">
        <v>2802</v>
      </c>
      <c r="C1595" s="268" t="s">
        <v>2803</v>
      </c>
      <c r="D1595" s="269">
        <v>12.42</v>
      </c>
      <c r="E1595" s="269">
        <v>12.42</v>
      </c>
      <c r="F1595" s="269"/>
      <c r="G1595" s="269"/>
      <c r="H1595" s="270">
        <v>142.88</v>
      </c>
      <c r="I1595" s="270">
        <v>142.88</v>
      </c>
      <c r="J1595" s="270"/>
      <c r="K1595" s="270"/>
      <c r="L1595" s="355">
        <v>11.50402576489533</v>
      </c>
      <c r="M1595" s="355">
        <v>11.50402576489533</v>
      </c>
      <c r="N1595" s="355" t="s">
        <v>138</v>
      </c>
      <c r="O1595" s="355" t="s">
        <v>138</v>
      </c>
      <c r="P1595" s="271"/>
      <c r="Q1595" s="271"/>
      <c r="R1595" s="271">
        <v>9</v>
      </c>
    </row>
    <row r="1596" spans="1:18" ht="12.75">
      <c r="A1596" s="360" t="s">
        <v>2804</v>
      </c>
      <c r="B1596" s="361"/>
      <c r="C1596" s="361"/>
      <c r="D1596" s="361"/>
      <c r="E1596" s="361"/>
      <c r="F1596" s="361"/>
      <c r="G1596" s="361"/>
      <c r="H1596" s="361"/>
      <c r="I1596" s="361"/>
      <c r="J1596" s="361"/>
      <c r="K1596" s="361"/>
      <c r="L1596" s="361"/>
      <c r="M1596" s="361"/>
      <c r="N1596" s="361"/>
      <c r="O1596" s="361"/>
      <c r="P1596" s="361"/>
      <c r="Q1596" s="361"/>
      <c r="R1596" s="361"/>
    </row>
    <row r="1597" spans="1:18" ht="60">
      <c r="A1597" s="261">
        <v>64</v>
      </c>
      <c r="B1597" s="258" t="s">
        <v>2805</v>
      </c>
      <c r="C1597" s="262" t="s">
        <v>2806</v>
      </c>
      <c r="D1597" s="263">
        <v>126.5</v>
      </c>
      <c r="E1597" s="263">
        <v>27.61</v>
      </c>
      <c r="F1597" s="263">
        <v>1.46</v>
      </c>
      <c r="G1597" s="263">
        <v>97.43</v>
      </c>
      <c r="H1597" s="264">
        <v>2301.11</v>
      </c>
      <c r="I1597" s="264">
        <v>317.58</v>
      </c>
      <c r="J1597" s="264">
        <v>9.5500000000000007</v>
      </c>
      <c r="K1597" s="264">
        <v>1973.98</v>
      </c>
      <c r="L1597" s="354">
        <v>18.190592885375494</v>
      </c>
      <c r="M1597" s="354">
        <v>11.502354219485694</v>
      </c>
      <c r="N1597" s="354">
        <v>6.5410958904109595</v>
      </c>
      <c r="O1597" s="354">
        <v>20.260494714153751</v>
      </c>
      <c r="P1597" s="265"/>
      <c r="Q1597" s="265"/>
      <c r="R1597" s="265">
        <v>10</v>
      </c>
    </row>
    <row r="1598" spans="1:18" ht="60">
      <c r="A1598" s="261">
        <v>65</v>
      </c>
      <c r="B1598" s="258" t="s">
        <v>2807</v>
      </c>
      <c r="C1598" s="262" t="s">
        <v>2808</v>
      </c>
      <c r="D1598" s="263">
        <v>81.19</v>
      </c>
      <c r="E1598" s="263">
        <v>22.01</v>
      </c>
      <c r="F1598" s="263">
        <v>0.73</v>
      </c>
      <c r="G1598" s="263">
        <v>58.45</v>
      </c>
      <c r="H1598" s="264">
        <v>1442.29</v>
      </c>
      <c r="I1598" s="264">
        <v>253.13</v>
      </c>
      <c r="J1598" s="264">
        <v>4.7699999999999996</v>
      </c>
      <c r="K1598" s="264">
        <v>1184.3900000000001</v>
      </c>
      <c r="L1598" s="354">
        <v>17.764379849735189</v>
      </c>
      <c r="M1598" s="354">
        <v>11.50068150840527</v>
      </c>
      <c r="N1598" s="354">
        <v>6.5342465753424657</v>
      </c>
      <c r="O1598" s="354">
        <v>20.263301967493586</v>
      </c>
      <c r="P1598" s="265"/>
      <c r="Q1598" s="265"/>
      <c r="R1598" s="265">
        <v>10</v>
      </c>
    </row>
    <row r="1599" spans="1:18" ht="60">
      <c r="A1599" s="261">
        <v>66</v>
      </c>
      <c r="B1599" s="258" t="s">
        <v>2809</v>
      </c>
      <c r="C1599" s="262" t="s">
        <v>2810</v>
      </c>
      <c r="D1599" s="263">
        <v>2.2799999999999998</v>
      </c>
      <c r="E1599" s="263">
        <v>2.2799999999999998</v>
      </c>
      <c r="F1599" s="263"/>
      <c r="G1599" s="263"/>
      <c r="H1599" s="264">
        <v>26.18</v>
      </c>
      <c r="I1599" s="264">
        <v>26.18</v>
      </c>
      <c r="J1599" s="264"/>
      <c r="K1599" s="264"/>
      <c r="L1599" s="355">
        <v>11.5</v>
      </c>
      <c r="M1599" s="355">
        <v>11.5</v>
      </c>
      <c r="N1599" s="354" t="s">
        <v>138</v>
      </c>
      <c r="O1599" s="354" t="s">
        <v>138</v>
      </c>
      <c r="P1599" s="265"/>
      <c r="Q1599" s="265"/>
      <c r="R1599" s="265">
        <v>10</v>
      </c>
    </row>
    <row r="1600" spans="1:18" ht="72">
      <c r="A1600" s="261">
        <v>67</v>
      </c>
      <c r="B1600" s="258" t="s">
        <v>2811</v>
      </c>
      <c r="C1600" s="262" t="s">
        <v>2812</v>
      </c>
      <c r="D1600" s="263">
        <v>8.89</v>
      </c>
      <c r="E1600" s="263">
        <v>8.89</v>
      </c>
      <c r="F1600" s="263"/>
      <c r="G1600" s="263"/>
      <c r="H1600" s="264">
        <v>102.22</v>
      </c>
      <c r="I1600" s="264">
        <v>102.22</v>
      </c>
      <c r="J1600" s="264"/>
      <c r="K1600" s="264"/>
      <c r="L1600" s="354">
        <v>11.498312710911135</v>
      </c>
      <c r="M1600" s="354">
        <v>11.498312710911135</v>
      </c>
      <c r="N1600" s="354" t="s">
        <v>138</v>
      </c>
      <c r="O1600" s="354" t="s">
        <v>138</v>
      </c>
      <c r="P1600" s="265"/>
      <c r="Q1600" s="265"/>
      <c r="R1600" s="265">
        <v>10</v>
      </c>
    </row>
    <row r="1601" spans="1:18" ht="72">
      <c r="A1601" s="261">
        <v>68</v>
      </c>
      <c r="B1601" s="258" t="s">
        <v>2813</v>
      </c>
      <c r="C1601" s="262" t="s">
        <v>2814</v>
      </c>
      <c r="D1601" s="263">
        <v>15.8</v>
      </c>
      <c r="E1601" s="263">
        <v>15.8</v>
      </c>
      <c r="F1601" s="263"/>
      <c r="G1601" s="263"/>
      <c r="H1601" s="264">
        <v>181.67</v>
      </c>
      <c r="I1601" s="264">
        <v>181.67</v>
      </c>
      <c r="J1601" s="264"/>
      <c r="K1601" s="264"/>
      <c r="L1601" s="354">
        <v>11.498101265822784</v>
      </c>
      <c r="M1601" s="354">
        <v>11.498101265822784</v>
      </c>
      <c r="N1601" s="354" t="s">
        <v>138</v>
      </c>
      <c r="O1601" s="354" t="s">
        <v>138</v>
      </c>
      <c r="P1601" s="265"/>
      <c r="Q1601" s="265"/>
      <c r="R1601" s="265">
        <v>10</v>
      </c>
    </row>
    <row r="1602" spans="1:18" ht="72">
      <c r="A1602" s="261">
        <v>69</v>
      </c>
      <c r="B1602" s="258" t="s">
        <v>2815</v>
      </c>
      <c r="C1602" s="262" t="s">
        <v>2816</v>
      </c>
      <c r="D1602" s="263">
        <v>22.49</v>
      </c>
      <c r="E1602" s="263">
        <v>22.49</v>
      </c>
      <c r="F1602" s="263"/>
      <c r="G1602" s="263"/>
      <c r="H1602" s="264">
        <v>258.63</v>
      </c>
      <c r="I1602" s="264">
        <v>258.63</v>
      </c>
      <c r="J1602" s="264"/>
      <c r="K1602" s="264"/>
      <c r="L1602" s="354">
        <v>11.499777678968432</v>
      </c>
      <c r="M1602" s="354">
        <v>11.499777678968432</v>
      </c>
      <c r="N1602" s="354" t="s">
        <v>138</v>
      </c>
      <c r="O1602" s="354" t="s">
        <v>138</v>
      </c>
      <c r="P1602" s="265"/>
      <c r="Q1602" s="265"/>
      <c r="R1602" s="265">
        <v>10</v>
      </c>
    </row>
    <row r="1603" spans="1:18" ht="72">
      <c r="A1603" s="266">
        <v>70</v>
      </c>
      <c r="B1603" s="267" t="s">
        <v>2817</v>
      </c>
      <c r="C1603" s="268" t="s">
        <v>2818</v>
      </c>
      <c r="D1603" s="269">
        <v>19.37</v>
      </c>
      <c r="E1603" s="269">
        <v>18.64</v>
      </c>
      <c r="F1603" s="269">
        <v>0.73</v>
      </c>
      <c r="G1603" s="269"/>
      <c r="H1603" s="270">
        <v>219.09</v>
      </c>
      <c r="I1603" s="270">
        <v>214.32</v>
      </c>
      <c r="J1603" s="270">
        <v>4.7699999999999996</v>
      </c>
      <c r="K1603" s="270"/>
      <c r="L1603" s="355">
        <v>11.31078988125968</v>
      </c>
      <c r="M1603" s="355">
        <v>11.497854077253217</v>
      </c>
      <c r="N1603" s="355">
        <v>6.5342465753424657</v>
      </c>
      <c r="O1603" s="355" t="s">
        <v>138</v>
      </c>
      <c r="P1603" s="271"/>
      <c r="Q1603" s="271"/>
      <c r="R1603" s="271">
        <v>10</v>
      </c>
    </row>
    <row r="1604" spans="1:18" ht="12.75">
      <c r="A1604" s="360" t="s">
        <v>2819</v>
      </c>
      <c r="B1604" s="361"/>
      <c r="C1604" s="361"/>
      <c r="D1604" s="361"/>
      <c r="E1604" s="361"/>
      <c r="F1604" s="361"/>
      <c r="G1604" s="361"/>
      <c r="H1604" s="361"/>
      <c r="I1604" s="361"/>
      <c r="J1604" s="361"/>
      <c r="K1604" s="361"/>
      <c r="L1604" s="361"/>
      <c r="M1604" s="361"/>
      <c r="N1604" s="361"/>
      <c r="O1604" s="361"/>
      <c r="P1604" s="361"/>
      <c r="Q1604" s="361"/>
      <c r="R1604" s="361"/>
    </row>
    <row r="1605" spans="1:18" ht="24">
      <c r="A1605" s="261">
        <v>71</v>
      </c>
      <c r="B1605" s="258" t="s">
        <v>2820</v>
      </c>
      <c r="C1605" s="262" t="s">
        <v>2821</v>
      </c>
      <c r="D1605" s="263">
        <v>161.65</v>
      </c>
      <c r="E1605" s="263">
        <v>38.93</v>
      </c>
      <c r="F1605" s="263">
        <v>2.56</v>
      </c>
      <c r="G1605" s="263">
        <v>120.16</v>
      </c>
      <c r="H1605" s="264">
        <v>1728.29</v>
      </c>
      <c r="I1605" s="264">
        <v>447.75</v>
      </c>
      <c r="J1605" s="264">
        <v>16.71</v>
      </c>
      <c r="K1605" s="264">
        <v>1263.83</v>
      </c>
      <c r="L1605" s="354">
        <v>10.69155583049799</v>
      </c>
      <c r="M1605" s="354">
        <v>11.501412792191113</v>
      </c>
      <c r="N1605" s="354">
        <v>6.52734375</v>
      </c>
      <c r="O1605" s="354">
        <v>10.517892809587217</v>
      </c>
      <c r="P1605" s="265"/>
      <c r="Q1605" s="265"/>
      <c r="R1605" s="265">
        <v>11</v>
      </c>
    </row>
    <row r="1606" spans="1:18" ht="24">
      <c r="A1606" s="261">
        <v>72</v>
      </c>
      <c r="B1606" s="258" t="s">
        <v>2822</v>
      </c>
      <c r="C1606" s="262" t="s">
        <v>2823</v>
      </c>
      <c r="D1606" s="263">
        <v>97.57</v>
      </c>
      <c r="E1606" s="263">
        <v>26.34</v>
      </c>
      <c r="F1606" s="263">
        <v>1.46</v>
      </c>
      <c r="G1606" s="263">
        <v>69.77</v>
      </c>
      <c r="H1606" s="264">
        <v>938.41</v>
      </c>
      <c r="I1606" s="264">
        <v>302.95999999999998</v>
      </c>
      <c r="J1606" s="264">
        <v>9.5500000000000007</v>
      </c>
      <c r="K1606" s="264">
        <v>625.9</v>
      </c>
      <c r="L1606" s="354">
        <v>9.617812852311161</v>
      </c>
      <c r="M1606" s="354">
        <v>11.501898253606681</v>
      </c>
      <c r="N1606" s="354">
        <v>6.5410958904109595</v>
      </c>
      <c r="O1606" s="354">
        <v>8.9709044001719942</v>
      </c>
      <c r="P1606" s="265"/>
      <c r="Q1606" s="265"/>
      <c r="R1606" s="265">
        <v>11</v>
      </c>
    </row>
    <row r="1607" spans="1:18" ht="36">
      <c r="A1607" s="261">
        <v>73</v>
      </c>
      <c r="B1607" s="258" t="s">
        <v>2824</v>
      </c>
      <c r="C1607" s="262" t="s">
        <v>2825</v>
      </c>
      <c r="D1607" s="263">
        <v>3.03</v>
      </c>
      <c r="E1607" s="263">
        <v>3.03</v>
      </c>
      <c r="F1607" s="263"/>
      <c r="G1607" s="263"/>
      <c r="H1607" s="264">
        <v>34.85</v>
      </c>
      <c r="I1607" s="264">
        <v>34.85</v>
      </c>
      <c r="J1607" s="264"/>
      <c r="K1607" s="264"/>
      <c r="L1607" s="354">
        <v>11.501650165016503</v>
      </c>
      <c r="M1607" s="354">
        <v>11.501650165016503</v>
      </c>
      <c r="N1607" s="354" t="s">
        <v>138</v>
      </c>
      <c r="O1607" s="354" t="s">
        <v>138</v>
      </c>
      <c r="P1607" s="265"/>
      <c r="Q1607" s="265"/>
      <c r="R1607" s="265">
        <v>11</v>
      </c>
    </row>
    <row r="1608" spans="1:18" ht="36">
      <c r="A1608" s="261">
        <v>74</v>
      </c>
      <c r="B1608" s="258" t="s">
        <v>2826</v>
      </c>
      <c r="C1608" s="262" t="s">
        <v>2827</v>
      </c>
      <c r="D1608" s="263">
        <v>12.64</v>
      </c>
      <c r="E1608" s="263">
        <v>12.64</v>
      </c>
      <c r="F1608" s="263"/>
      <c r="G1608" s="263"/>
      <c r="H1608" s="264">
        <v>145.41999999999999</v>
      </c>
      <c r="I1608" s="264">
        <v>145.41999999999999</v>
      </c>
      <c r="J1608" s="264"/>
      <c r="K1608" s="264"/>
      <c r="L1608" s="354">
        <v>11.504746835443036</v>
      </c>
      <c r="M1608" s="354">
        <v>11.504746835443036</v>
      </c>
      <c r="N1608" s="354" t="s">
        <v>138</v>
      </c>
      <c r="O1608" s="354" t="s">
        <v>138</v>
      </c>
      <c r="P1608" s="265"/>
      <c r="Q1608" s="265"/>
      <c r="R1608" s="265">
        <v>11</v>
      </c>
    </row>
    <row r="1609" spans="1:18" ht="48">
      <c r="A1609" s="261">
        <v>75</v>
      </c>
      <c r="B1609" s="258" t="s">
        <v>2828</v>
      </c>
      <c r="C1609" s="262" t="s">
        <v>2829</v>
      </c>
      <c r="D1609" s="263">
        <v>26.02</v>
      </c>
      <c r="E1609" s="263">
        <v>26.02</v>
      </c>
      <c r="F1609" s="263"/>
      <c r="G1609" s="263"/>
      <c r="H1609" s="264">
        <v>299.25</v>
      </c>
      <c r="I1609" s="264">
        <v>299.25</v>
      </c>
      <c r="J1609" s="264"/>
      <c r="K1609" s="264"/>
      <c r="L1609" s="354">
        <v>11.50076863950807</v>
      </c>
      <c r="M1609" s="354">
        <v>11.50076863950807</v>
      </c>
      <c r="N1609" s="354" t="s">
        <v>138</v>
      </c>
      <c r="O1609" s="354" t="s">
        <v>138</v>
      </c>
      <c r="P1609" s="265"/>
      <c r="Q1609" s="265"/>
      <c r="R1609" s="265">
        <v>11</v>
      </c>
    </row>
    <row r="1610" spans="1:18" ht="48">
      <c r="A1610" s="261">
        <v>76</v>
      </c>
      <c r="B1610" s="258" t="s">
        <v>2830</v>
      </c>
      <c r="C1610" s="262" t="s">
        <v>2831</v>
      </c>
      <c r="D1610" s="263">
        <v>35.630000000000003</v>
      </c>
      <c r="E1610" s="263">
        <v>35.630000000000003</v>
      </c>
      <c r="F1610" s="263"/>
      <c r="G1610" s="263"/>
      <c r="H1610" s="264">
        <v>409.81</v>
      </c>
      <c r="I1610" s="264">
        <v>409.81</v>
      </c>
      <c r="J1610" s="264"/>
      <c r="K1610" s="264"/>
      <c r="L1610" s="354">
        <v>11.50182430536065</v>
      </c>
      <c r="M1610" s="354">
        <v>11.50182430536065</v>
      </c>
      <c r="N1610" s="354" t="s">
        <v>138</v>
      </c>
      <c r="O1610" s="354" t="s">
        <v>138</v>
      </c>
      <c r="P1610" s="265"/>
      <c r="Q1610" s="265"/>
      <c r="R1610" s="265">
        <v>11</v>
      </c>
    </row>
    <row r="1611" spans="1:18" ht="48">
      <c r="A1611" s="266">
        <v>77</v>
      </c>
      <c r="B1611" s="267" t="s">
        <v>2832</v>
      </c>
      <c r="C1611" s="268" t="s">
        <v>2833</v>
      </c>
      <c r="D1611" s="269">
        <v>31.44</v>
      </c>
      <c r="E1611" s="269">
        <v>30.34</v>
      </c>
      <c r="F1611" s="269">
        <v>1.1000000000000001</v>
      </c>
      <c r="G1611" s="269"/>
      <c r="H1611" s="270">
        <v>356.08</v>
      </c>
      <c r="I1611" s="270">
        <v>348.92</v>
      </c>
      <c r="J1611" s="270">
        <v>7.16</v>
      </c>
      <c r="K1611" s="270"/>
      <c r="L1611" s="355">
        <v>11.325699745547073</v>
      </c>
      <c r="M1611" s="355">
        <v>11.500329597890573</v>
      </c>
      <c r="N1611" s="355">
        <v>6.5090909090909088</v>
      </c>
      <c r="O1611" s="355" t="s">
        <v>138</v>
      </c>
      <c r="P1611" s="271"/>
      <c r="Q1611" s="271"/>
      <c r="R1611" s="271">
        <v>11</v>
      </c>
    </row>
    <row r="1612" spans="1:18" ht="12.75">
      <c r="A1612" s="360" t="s">
        <v>2834</v>
      </c>
      <c r="B1612" s="361"/>
      <c r="C1612" s="361"/>
      <c r="D1612" s="361"/>
      <c r="E1612" s="361"/>
      <c r="F1612" s="361"/>
      <c r="G1612" s="361"/>
      <c r="H1612" s="361"/>
      <c r="I1612" s="361"/>
      <c r="J1612" s="361"/>
      <c r="K1612" s="361"/>
      <c r="L1612" s="361"/>
      <c r="M1612" s="361"/>
      <c r="N1612" s="361"/>
      <c r="O1612" s="361"/>
      <c r="P1612" s="361"/>
      <c r="Q1612" s="361"/>
      <c r="R1612" s="361"/>
    </row>
    <row r="1613" spans="1:18" ht="24">
      <c r="A1613" s="261">
        <v>78</v>
      </c>
      <c r="B1613" s="258" t="s">
        <v>2835</v>
      </c>
      <c r="C1613" s="262" t="s">
        <v>2836</v>
      </c>
      <c r="D1613" s="263">
        <v>285.81</v>
      </c>
      <c r="E1613" s="263">
        <v>52.37</v>
      </c>
      <c r="F1613" s="263">
        <v>4.76</v>
      </c>
      <c r="G1613" s="263">
        <v>228.68</v>
      </c>
      <c r="H1613" s="264">
        <v>3040.59</v>
      </c>
      <c r="I1613" s="264">
        <v>602.27</v>
      </c>
      <c r="J1613" s="264">
        <v>31.03</v>
      </c>
      <c r="K1613" s="264">
        <v>2407.29</v>
      </c>
      <c r="L1613" s="354">
        <v>10.638501102130787</v>
      </c>
      <c r="M1613" s="354">
        <v>11.500286423524919</v>
      </c>
      <c r="N1613" s="354">
        <v>6.5189075630252109</v>
      </c>
      <c r="O1613" s="354">
        <v>10.52689347559909</v>
      </c>
      <c r="P1613" s="265"/>
      <c r="Q1613" s="265"/>
      <c r="R1613" s="265">
        <v>12</v>
      </c>
    </row>
    <row r="1614" spans="1:18" ht="24">
      <c r="A1614" s="261">
        <v>79</v>
      </c>
      <c r="B1614" s="258" t="s">
        <v>2837</v>
      </c>
      <c r="C1614" s="262" t="s">
        <v>2838</v>
      </c>
      <c r="D1614" s="263">
        <v>170.6</v>
      </c>
      <c r="E1614" s="263">
        <v>36.29</v>
      </c>
      <c r="F1614" s="263">
        <v>2.56</v>
      </c>
      <c r="G1614" s="263">
        <v>131.75</v>
      </c>
      <c r="H1614" s="264">
        <v>1616.02</v>
      </c>
      <c r="I1614" s="264">
        <v>417.33</v>
      </c>
      <c r="J1614" s="264">
        <v>16.71</v>
      </c>
      <c r="K1614" s="264">
        <v>1181.98</v>
      </c>
      <c r="L1614" s="354">
        <v>9.4725674091441974</v>
      </c>
      <c r="M1614" s="354">
        <v>11.499862220997519</v>
      </c>
      <c r="N1614" s="354">
        <v>6.52734375</v>
      </c>
      <c r="O1614" s="354">
        <v>8.9713851992409861</v>
      </c>
      <c r="P1614" s="265"/>
      <c r="Q1614" s="265"/>
      <c r="R1614" s="265">
        <v>12</v>
      </c>
    </row>
    <row r="1615" spans="1:18" ht="36">
      <c r="A1615" s="261">
        <v>80</v>
      </c>
      <c r="B1615" s="258" t="s">
        <v>2839</v>
      </c>
      <c r="C1615" s="262" t="s">
        <v>2840</v>
      </c>
      <c r="D1615" s="263">
        <v>5.0199999999999996</v>
      </c>
      <c r="E1615" s="263">
        <v>5.0199999999999996</v>
      </c>
      <c r="F1615" s="263"/>
      <c r="G1615" s="263"/>
      <c r="H1615" s="264">
        <v>57.69</v>
      </c>
      <c r="I1615" s="264">
        <v>57.69</v>
      </c>
      <c r="J1615" s="264"/>
      <c r="K1615" s="264"/>
      <c r="L1615" s="355">
        <v>11.5</v>
      </c>
      <c r="M1615" s="355">
        <v>11.5</v>
      </c>
      <c r="N1615" s="354" t="s">
        <v>138</v>
      </c>
      <c r="O1615" s="354" t="s">
        <v>138</v>
      </c>
      <c r="P1615" s="265"/>
      <c r="Q1615" s="265"/>
      <c r="R1615" s="265">
        <v>12</v>
      </c>
    </row>
    <row r="1616" spans="1:18" ht="36">
      <c r="A1616" s="261">
        <v>81</v>
      </c>
      <c r="B1616" s="258" t="s">
        <v>2841</v>
      </c>
      <c r="C1616" s="262" t="s">
        <v>2842</v>
      </c>
      <c r="D1616" s="263">
        <v>20.059999999999999</v>
      </c>
      <c r="E1616" s="263">
        <v>20.059999999999999</v>
      </c>
      <c r="F1616" s="263"/>
      <c r="G1616" s="263"/>
      <c r="H1616" s="264">
        <v>230.75</v>
      </c>
      <c r="I1616" s="264">
        <v>230.75</v>
      </c>
      <c r="J1616" s="264"/>
      <c r="K1616" s="264"/>
      <c r="L1616" s="354">
        <v>11.502991026919243</v>
      </c>
      <c r="M1616" s="354">
        <v>11.502991026919243</v>
      </c>
      <c r="N1616" s="354" t="s">
        <v>138</v>
      </c>
      <c r="O1616" s="354" t="s">
        <v>138</v>
      </c>
      <c r="P1616" s="265"/>
      <c r="Q1616" s="265"/>
      <c r="R1616" s="265">
        <v>12</v>
      </c>
    </row>
    <row r="1617" spans="1:18" ht="48">
      <c r="A1617" s="261">
        <v>82</v>
      </c>
      <c r="B1617" s="258" t="s">
        <v>2843</v>
      </c>
      <c r="C1617" s="262" t="s">
        <v>2844</v>
      </c>
      <c r="D1617" s="263">
        <v>41.54</v>
      </c>
      <c r="E1617" s="263">
        <v>41.17</v>
      </c>
      <c r="F1617" s="263">
        <v>0.37</v>
      </c>
      <c r="G1617" s="263"/>
      <c r="H1617" s="264">
        <v>475.9</v>
      </c>
      <c r="I1617" s="264">
        <v>473.51</v>
      </c>
      <c r="J1617" s="264">
        <v>2.39</v>
      </c>
      <c r="K1617" s="264"/>
      <c r="L1617" s="354">
        <v>11.456427539720751</v>
      </c>
      <c r="M1617" s="354">
        <v>11.501335924216662</v>
      </c>
      <c r="N1617" s="354">
        <v>6.4594594594594597</v>
      </c>
      <c r="O1617" s="354" t="s">
        <v>138</v>
      </c>
      <c r="P1617" s="265"/>
      <c r="Q1617" s="265"/>
      <c r="R1617" s="265">
        <v>12</v>
      </c>
    </row>
    <row r="1618" spans="1:18" ht="48">
      <c r="A1618" s="261">
        <v>83</v>
      </c>
      <c r="B1618" s="258" t="s">
        <v>2845</v>
      </c>
      <c r="C1618" s="262" t="s">
        <v>2846</v>
      </c>
      <c r="D1618" s="263">
        <v>56.9</v>
      </c>
      <c r="E1618" s="263">
        <v>56.53</v>
      </c>
      <c r="F1618" s="263">
        <v>0.37</v>
      </c>
      <c r="G1618" s="263"/>
      <c r="H1618" s="264">
        <v>652.55999999999995</v>
      </c>
      <c r="I1618" s="264">
        <v>650.16999999999996</v>
      </c>
      <c r="J1618" s="264">
        <v>2.39</v>
      </c>
      <c r="K1618" s="264"/>
      <c r="L1618" s="354">
        <v>11.468541300527241</v>
      </c>
      <c r="M1618" s="354">
        <v>11.501326729170351</v>
      </c>
      <c r="N1618" s="354">
        <v>6.4594594594594597</v>
      </c>
      <c r="O1618" s="354" t="s">
        <v>138</v>
      </c>
      <c r="P1618" s="265"/>
      <c r="Q1618" s="265"/>
      <c r="R1618" s="265">
        <v>12</v>
      </c>
    </row>
    <row r="1619" spans="1:18" ht="48">
      <c r="A1619" s="266">
        <v>84</v>
      </c>
      <c r="B1619" s="267" t="s">
        <v>2847</v>
      </c>
      <c r="C1619" s="268" t="s">
        <v>2848</v>
      </c>
      <c r="D1619" s="269">
        <v>49.2</v>
      </c>
      <c r="E1619" s="269">
        <v>47.37</v>
      </c>
      <c r="F1619" s="269">
        <v>1.83</v>
      </c>
      <c r="G1619" s="269"/>
      <c r="H1619" s="270">
        <v>556.66999999999996</v>
      </c>
      <c r="I1619" s="270">
        <v>544.74</v>
      </c>
      <c r="J1619" s="270">
        <v>11.93</v>
      </c>
      <c r="K1619" s="270"/>
      <c r="L1619" s="355">
        <v>11.314430894308941</v>
      </c>
      <c r="M1619" s="355">
        <v>11.499683343888538</v>
      </c>
      <c r="N1619" s="355">
        <v>6.5191256830601088</v>
      </c>
      <c r="O1619" s="355" t="s">
        <v>138</v>
      </c>
      <c r="P1619" s="271"/>
      <c r="Q1619" s="271"/>
      <c r="R1619" s="271">
        <v>12</v>
      </c>
    </row>
    <row r="1620" spans="1:18" ht="12.75">
      <c r="A1620" s="360" t="s">
        <v>2849</v>
      </c>
      <c r="B1620" s="361"/>
      <c r="C1620" s="361"/>
      <c r="D1620" s="361"/>
      <c r="E1620" s="361"/>
      <c r="F1620" s="361"/>
      <c r="G1620" s="361"/>
      <c r="H1620" s="361"/>
      <c r="I1620" s="361"/>
      <c r="J1620" s="361"/>
      <c r="K1620" s="361"/>
      <c r="L1620" s="361"/>
      <c r="M1620" s="361"/>
      <c r="N1620" s="361"/>
      <c r="O1620" s="361"/>
      <c r="P1620" s="361"/>
      <c r="Q1620" s="361"/>
      <c r="R1620" s="361"/>
    </row>
    <row r="1621" spans="1:18" ht="24">
      <c r="A1621" s="261">
        <v>85</v>
      </c>
      <c r="B1621" s="258" t="s">
        <v>2850</v>
      </c>
      <c r="C1621" s="262" t="s">
        <v>2851</v>
      </c>
      <c r="D1621" s="263">
        <v>299.07</v>
      </c>
      <c r="E1621" s="263">
        <v>63.8</v>
      </c>
      <c r="F1621" s="263">
        <v>6.59</v>
      </c>
      <c r="G1621" s="263">
        <v>228.68</v>
      </c>
      <c r="H1621" s="264">
        <v>3183.92</v>
      </c>
      <c r="I1621" s="264">
        <v>733.67</v>
      </c>
      <c r="J1621" s="264">
        <v>42.96</v>
      </c>
      <c r="K1621" s="264">
        <v>2407.29</v>
      </c>
      <c r="L1621" s="354">
        <v>10.646069482061057</v>
      </c>
      <c r="M1621" s="354">
        <v>11.499529780564263</v>
      </c>
      <c r="N1621" s="354">
        <v>6.51896813353566</v>
      </c>
      <c r="O1621" s="354">
        <v>10.52689347559909</v>
      </c>
      <c r="P1621" s="265"/>
      <c r="Q1621" s="265"/>
      <c r="R1621" s="265">
        <v>13</v>
      </c>
    </row>
    <row r="1622" spans="1:18" ht="24">
      <c r="A1622" s="261">
        <v>86</v>
      </c>
      <c r="B1622" s="258" t="s">
        <v>2852</v>
      </c>
      <c r="C1622" s="262" t="s">
        <v>2853</v>
      </c>
      <c r="D1622" s="263">
        <v>179</v>
      </c>
      <c r="E1622" s="263">
        <v>43.59</v>
      </c>
      <c r="F1622" s="263">
        <v>3.66</v>
      </c>
      <c r="G1622" s="263">
        <v>131.75</v>
      </c>
      <c r="H1622" s="264">
        <v>1707.13</v>
      </c>
      <c r="I1622" s="264">
        <v>501.28</v>
      </c>
      <c r="J1622" s="264">
        <v>23.87</v>
      </c>
      <c r="K1622" s="264">
        <v>1181.98</v>
      </c>
      <c r="L1622" s="354">
        <v>9.5370391061452526</v>
      </c>
      <c r="M1622" s="354">
        <v>11.499885294792382</v>
      </c>
      <c r="N1622" s="354">
        <v>6.5218579234972678</v>
      </c>
      <c r="O1622" s="354">
        <v>8.9713851992409861</v>
      </c>
      <c r="P1622" s="265"/>
      <c r="Q1622" s="265"/>
      <c r="R1622" s="265">
        <v>13</v>
      </c>
    </row>
    <row r="1623" spans="1:18" ht="36">
      <c r="A1623" s="261">
        <v>87</v>
      </c>
      <c r="B1623" s="258" t="s">
        <v>2854</v>
      </c>
      <c r="C1623" s="262" t="s">
        <v>2855</v>
      </c>
      <c r="D1623" s="263">
        <v>6.48</v>
      </c>
      <c r="E1623" s="263">
        <v>6.48</v>
      </c>
      <c r="F1623" s="263"/>
      <c r="G1623" s="263"/>
      <c r="H1623" s="264">
        <v>74.510000000000005</v>
      </c>
      <c r="I1623" s="264">
        <v>74.510000000000005</v>
      </c>
      <c r="J1623" s="264"/>
      <c r="K1623" s="264"/>
      <c r="L1623" s="354">
        <v>11.498456790123457</v>
      </c>
      <c r="M1623" s="354">
        <v>11.498456790123457</v>
      </c>
      <c r="N1623" s="354" t="s">
        <v>138</v>
      </c>
      <c r="O1623" s="354" t="s">
        <v>138</v>
      </c>
      <c r="P1623" s="265"/>
      <c r="Q1623" s="265"/>
      <c r="R1623" s="265">
        <v>13</v>
      </c>
    </row>
    <row r="1624" spans="1:18" ht="36">
      <c r="A1624" s="261">
        <v>88</v>
      </c>
      <c r="B1624" s="258" t="s">
        <v>2856</v>
      </c>
      <c r="C1624" s="262" t="s">
        <v>2857</v>
      </c>
      <c r="D1624" s="263">
        <v>25.71</v>
      </c>
      <c r="E1624" s="263">
        <v>25.71</v>
      </c>
      <c r="F1624" s="263"/>
      <c r="G1624" s="263"/>
      <c r="H1624" s="264">
        <v>295.64</v>
      </c>
      <c r="I1624" s="264">
        <v>295.64</v>
      </c>
      <c r="J1624" s="264"/>
      <c r="K1624" s="264"/>
      <c r="L1624" s="354">
        <v>11.499027615713729</v>
      </c>
      <c r="M1624" s="354">
        <v>11.499027615713729</v>
      </c>
      <c r="N1624" s="354" t="s">
        <v>138</v>
      </c>
      <c r="O1624" s="354" t="s">
        <v>138</v>
      </c>
      <c r="P1624" s="265"/>
      <c r="Q1624" s="265"/>
      <c r="R1624" s="265">
        <v>13</v>
      </c>
    </row>
    <row r="1625" spans="1:18" ht="48">
      <c r="A1625" s="261">
        <v>89</v>
      </c>
      <c r="B1625" s="258" t="s">
        <v>2858</v>
      </c>
      <c r="C1625" s="262" t="s">
        <v>2859</v>
      </c>
      <c r="D1625" s="263">
        <v>53.61</v>
      </c>
      <c r="E1625" s="263">
        <v>52.88</v>
      </c>
      <c r="F1625" s="263">
        <v>0.73</v>
      </c>
      <c r="G1625" s="263"/>
      <c r="H1625" s="264">
        <v>612.88</v>
      </c>
      <c r="I1625" s="264">
        <v>608.11</v>
      </c>
      <c r="J1625" s="264">
        <v>4.7699999999999996</v>
      </c>
      <c r="K1625" s="264"/>
      <c r="L1625" s="354">
        <v>11.432195485916807</v>
      </c>
      <c r="M1625" s="354">
        <v>11.499810892586989</v>
      </c>
      <c r="N1625" s="354">
        <v>6.5342465753424657</v>
      </c>
      <c r="O1625" s="354" t="s">
        <v>138</v>
      </c>
      <c r="P1625" s="265"/>
      <c r="Q1625" s="265"/>
      <c r="R1625" s="265">
        <v>13</v>
      </c>
    </row>
    <row r="1626" spans="1:18" ht="48">
      <c r="A1626" s="261">
        <v>90</v>
      </c>
      <c r="B1626" s="258" t="s">
        <v>2860</v>
      </c>
      <c r="C1626" s="262" t="s">
        <v>2861</v>
      </c>
      <c r="D1626" s="263">
        <v>73.040000000000006</v>
      </c>
      <c r="E1626" s="263">
        <v>72.31</v>
      </c>
      <c r="F1626" s="263">
        <v>0.73</v>
      </c>
      <c r="G1626" s="263"/>
      <c r="H1626" s="264">
        <v>836.42</v>
      </c>
      <c r="I1626" s="264">
        <v>831.65</v>
      </c>
      <c r="J1626" s="264">
        <v>4.7699999999999996</v>
      </c>
      <c r="K1626" s="264"/>
      <c r="L1626" s="354">
        <v>11.451533406352683</v>
      </c>
      <c r="M1626" s="354">
        <v>11.501175494399114</v>
      </c>
      <c r="N1626" s="354">
        <v>6.5342465753424657</v>
      </c>
      <c r="O1626" s="354" t="s">
        <v>138</v>
      </c>
      <c r="P1626" s="265"/>
      <c r="Q1626" s="265"/>
      <c r="R1626" s="265">
        <v>13</v>
      </c>
    </row>
    <row r="1627" spans="1:18" ht="48">
      <c r="A1627" s="266">
        <v>91</v>
      </c>
      <c r="B1627" s="267" t="s">
        <v>2862</v>
      </c>
      <c r="C1627" s="268" t="s">
        <v>2863</v>
      </c>
      <c r="D1627" s="269">
        <v>65.16</v>
      </c>
      <c r="E1627" s="269">
        <v>62.23</v>
      </c>
      <c r="F1627" s="269">
        <v>2.93</v>
      </c>
      <c r="G1627" s="269"/>
      <c r="H1627" s="270">
        <v>734.74</v>
      </c>
      <c r="I1627" s="270">
        <v>715.64</v>
      </c>
      <c r="J1627" s="270">
        <v>19.100000000000001</v>
      </c>
      <c r="K1627" s="270"/>
      <c r="L1627" s="355">
        <v>11.275936157151628</v>
      </c>
      <c r="M1627" s="355">
        <v>11.49991965290053</v>
      </c>
      <c r="N1627" s="355">
        <v>6.5187713310580202</v>
      </c>
      <c r="O1627" s="355" t="s">
        <v>138</v>
      </c>
      <c r="P1627" s="271"/>
      <c r="Q1627" s="271"/>
      <c r="R1627" s="271">
        <v>13</v>
      </c>
    </row>
    <row r="1628" spans="1:18" ht="12.75">
      <c r="A1628" s="360" t="s">
        <v>2864</v>
      </c>
      <c r="B1628" s="361"/>
      <c r="C1628" s="361"/>
      <c r="D1628" s="361"/>
      <c r="E1628" s="361"/>
      <c r="F1628" s="361"/>
      <c r="G1628" s="361"/>
      <c r="H1628" s="361"/>
      <c r="I1628" s="361"/>
      <c r="J1628" s="361"/>
      <c r="K1628" s="361"/>
      <c r="L1628" s="361"/>
      <c r="M1628" s="361"/>
      <c r="N1628" s="361"/>
      <c r="O1628" s="361"/>
      <c r="P1628" s="361"/>
      <c r="Q1628" s="361"/>
      <c r="R1628" s="361"/>
    </row>
    <row r="1629" spans="1:18" ht="36">
      <c r="A1629" s="261">
        <v>92</v>
      </c>
      <c r="B1629" s="258" t="s">
        <v>2865</v>
      </c>
      <c r="C1629" s="262" t="s">
        <v>2866</v>
      </c>
      <c r="D1629" s="263">
        <v>166.97</v>
      </c>
      <c r="E1629" s="263">
        <v>36.28</v>
      </c>
      <c r="F1629" s="263">
        <v>1.83</v>
      </c>
      <c r="G1629" s="263">
        <v>128.86000000000001</v>
      </c>
      <c r="H1629" s="264">
        <v>2204.5100000000002</v>
      </c>
      <c r="I1629" s="264">
        <v>417.2</v>
      </c>
      <c r="J1629" s="264">
        <v>11.93</v>
      </c>
      <c r="K1629" s="264">
        <v>1775.38</v>
      </c>
      <c r="L1629" s="354">
        <v>13.203030484518179</v>
      </c>
      <c r="M1629" s="354">
        <v>11.499448732083792</v>
      </c>
      <c r="N1629" s="354">
        <v>6.5191256830601088</v>
      </c>
      <c r="O1629" s="354">
        <v>13.777588080086915</v>
      </c>
      <c r="P1629" s="265"/>
      <c r="Q1629" s="265"/>
      <c r="R1629" s="265">
        <v>14</v>
      </c>
    </row>
    <row r="1630" spans="1:18" ht="36">
      <c r="A1630" s="261">
        <v>93</v>
      </c>
      <c r="B1630" s="258" t="s">
        <v>2867</v>
      </c>
      <c r="C1630" s="262" t="s">
        <v>2868</v>
      </c>
      <c r="D1630" s="263">
        <v>101.82</v>
      </c>
      <c r="E1630" s="263">
        <v>26.9</v>
      </c>
      <c r="F1630" s="263">
        <v>0.73</v>
      </c>
      <c r="G1630" s="263">
        <v>74.19</v>
      </c>
      <c r="H1630" s="264">
        <v>1337.25</v>
      </c>
      <c r="I1630" s="264">
        <v>309.38</v>
      </c>
      <c r="J1630" s="264">
        <v>4.7699999999999996</v>
      </c>
      <c r="K1630" s="264">
        <v>1023.1</v>
      </c>
      <c r="L1630" s="354">
        <v>13.133470830878021</v>
      </c>
      <c r="M1630" s="354">
        <v>11.501115241635688</v>
      </c>
      <c r="N1630" s="354">
        <v>6.5342465753424657</v>
      </c>
      <c r="O1630" s="354">
        <v>13.790268230219707</v>
      </c>
      <c r="P1630" s="265"/>
      <c r="Q1630" s="265"/>
      <c r="R1630" s="265">
        <v>14</v>
      </c>
    </row>
    <row r="1631" spans="1:18" ht="36">
      <c r="A1631" s="261">
        <v>94</v>
      </c>
      <c r="B1631" s="258" t="s">
        <v>2869</v>
      </c>
      <c r="C1631" s="262" t="s">
        <v>2870</v>
      </c>
      <c r="D1631" s="263">
        <v>2.2400000000000002</v>
      </c>
      <c r="E1631" s="263">
        <v>2.2400000000000002</v>
      </c>
      <c r="F1631" s="263"/>
      <c r="G1631" s="263"/>
      <c r="H1631" s="264">
        <v>25.78</v>
      </c>
      <c r="I1631" s="264">
        <v>25.78</v>
      </c>
      <c r="J1631" s="264"/>
      <c r="K1631" s="264"/>
      <c r="L1631" s="355">
        <v>11.5</v>
      </c>
      <c r="M1631" s="355">
        <v>11.5</v>
      </c>
      <c r="N1631" s="354" t="s">
        <v>138</v>
      </c>
      <c r="O1631" s="354" t="s">
        <v>138</v>
      </c>
      <c r="P1631" s="265"/>
      <c r="Q1631" s="265"/>
      <c r="R1631" s="265">
        <v>14</v>
      </c>
    </row>
    <row r="1632" spans="1:18" ht="36">
      <c r="A1632" s="261">
        <v>95</v>
      </c>
      <c r="B1632" s="258" t="s">
        <v>2871</v>
      </c>
      <c r="C1632" s="262" t="s">
        <v>2872</v>
      </c>
      <c r="D1632" s="263">
        <v>8.8699999999999992</v>
      </c>
      <c r="E1632" s="263">
        <v>8.8699999999999992</v>
      </c>
      <c r="F1632" s="263"/>
      <c r="G1632" s="263"/>
      <c r="H1632" s="264">
        <v>101.96</v>
      </c>
      <c r="I1632" s="264">
        <v>101.96</v>
      </c>
      <c r="J1632" s="264"/>
      <c r="K1632" s="264"/>
      <c r="L1632" s="355">
        <v>11.5</v>
      </c>
      <c r="M1632" s="355">
        <v>11.5</v>
      </c>
      <c r="N1632" s="354" t="s">
        <v>138</v>
      </c>
      <c r="O1632" s="354" t="s">
        <v>138</v>
      </c>
      <c r="P1632" s="265"/>
      <c r="Q1632" s="265"/>
      <c r="R1632" s="265">
        <v>14</v>
      </c>
    </row>
    <row r="1633" spans="1:18" ht="60">
      <c r="A1633" s="261">
        <v>96</v>
      </c>
      <c r="B1633" s="258" t="s">
        <v>2873</v>
      </c>
      <c r="C1633" s="262" t="s">
        <v>2874</v>
      </c>
      <c r="D1633" s="263">
        <v>20.23</v>
      </c>
      <c r="E1633" s="263">
        <v>20.23</v>
      </c>
      <c r="F1633" s="263"/>
      <c r="G1633" s="263"/>
      <c r="H1633" s="264">
        <v>232.61</v>
      </c>
      <c r="I1633" s="264">
        <v>232.61</v>
      </c>
      <c r="J1633" s="264"/>
      <c r="K1633" s="264"/>
      <c r="L1633" s="354">
        <v>11.498269896193772</v>
      </c>
      <c r="M1633" s="354">
        <v>11.498269896193772</v>
      </c>
      <c r="N1633" s="354" t="s">
        <v>138</v>
      </c>
      <c r="O1633" s="354" t="s">
        <v>138</v>
      </c>
      <c r="P1633" s="265"/>
      <c r="Q1633" s="265"/>
      <c r="R1633" s="265">
        <v>14</v>
      </c>
    </row>
    <row r="1634" spans="1:18" ht="60">
      <c r="A1634" s="261">
        <v>97</v>
      </c>
      <c r="B1634" s="258" t="s">
        <v>2875</v>
      </c>
      <c r="C1634" s="262" t="s">
        <v>2876</v>
      </c>
      <c r="D1634" s="263">
        <v>27.14</v>
      </c>
      <c r="E1634" s="263">
        <v>27.14</v>
      </c>
      <c r="F1634" s="263"/>
      <c r="G1634" s="263"/>
      <c r="H1634" s="264">
        <v>312.13</v>
      </c>
      <c r="I1634" s="264">
        <v>312.13</v>
      </c>
      <c r="J1634" s="264"/>
      <c r="K1634" s="264"/>
      <c r="L1634" s="354">
        <v>11.500736919675754</v>
      </c>
      <c r="M1634" s="354">
        <v>11.500736919675754</v>
      </c>
      <c r="N1634" s="354" t="s">
        <v>138</v>
      </c>
      <c r="O1634" s="354" t="s">
        <v>138</v>
      </c>
      <c r="P1634" s="265"/>
      <c r="Q1634" s="265"/>
      <c r="R1634" s="265">
        <v>14</v>
      </c>
    </row>
    <row r="1635" spans="1:18" ht="48">
      <c r="A1635" s="266">
        <v>98</v>
      </c>
      <c r="B1635" s="267" t="s">
        <v>2877</v>
      </c>
      <c r="C1635" s="268" t="s">
        <v>2878</v>
      </c>
      <c r="D1635" s="269">
        <v>26.39</v>
      </c>
      <c r="E1635" s="269">
        <v>26.39</v>
      </c>
      <c r="F1635" s="269"/>
      <c r="G1635" s="269"/>
      <c r="H1635" s="270">
        <v>303.52</v>
      </c>
      <c r="I1635" s="270">
        <v>303.52</v>
      </c>
      <c r="J1635" s="270"/>
      <c r="K1635" s="270"/>
      <c r="L1635" s="355">
        <v>11.501326259946948</v>
      </c>
      <c r="M1635" s="355">
        <v>11.501326259946948</v>
      </c>
      <c r="N1635" s="355" t="s">
        <v>138</v>
      </c>
      <c r="O1635" s="355" t="s">
        <v>138</v>
      </c>
      <c r="P1635" s="271"/>
      <c r="Q1635" s="271"/>
      <c r="R1635" s="271">
        <v>14</v>
      </c>
    </row>
    <row r="1636" spans="1:18" ht="12.75">
      <c r="A1636" s="360" t="s">
        <v>2879</v>
      </c>
      <c r="B1636" s="361"/>
      <c r="C1636" s="361"/>
      <c r="D1636" s="361"/>
      <c r="E1636" s="361"/>
      <c r="F1636" s="361"/>
      <c r="G1636" s="361"/>
      <c r="H1636" s="361"/>
      <c r="I1636" s="361"/>
      <c r="J1636" s="361"/>
      <c r="K1636" s="361"/>
      <c r="L1636" s="361"/>
      <c r="M1636" s="361"/>
      <c r="N1636" s="361"/>
      <c r="O1636" s="361"/>
      <c r="P1636" s="361"/>
      <c r="Q1636" s="361"/>
      <c r="R1636" s="361"/>
    </row>
    <row r="1637" spans="1:18" ht="36">
      <c r="A1637" s="261">
        <v>99</v>
      </c>
      <c r="B1637" s="258" t="s">
        <v>2880</v>
      </c>
      <c r="C1637" s="262" t="s">
        <v>2881</v>
      </c>
      <c r="D1637" s="263">
        <v>370.54</v>
      </c>
      <c r="E1637" s="263">
        <v>60.53</v>
      </c>
      <c r="F1637" s="263">
        <v>5.49</v>
      </c>
      <c r="G1637" s="263">
        <v>304.52</v>
      </c>
      <c r="H1637" s="264">
        <v>3620.66</v>
      </c>
      <c r="I1637" s="264">
        <v>696.11</v>
      </c>
      <c r="J1637" s="264">
        <v>35.799999999999997</v>
      </c>
      <c r="K1637" s="264">
        <v>2888.75</v>
      </c>
      <c r="L1637" s="354">
        <v>9.7713067415123867</v>
      </c>
      <c r="M1637" s="354">
        <v>11.500247811002808</v>
      </c>
      <c r="N1637" s="354">
        <v>6.5209471766848806</v>
      </c>
      <c r="O1637" s="354">
        <v>9.486240641008802</v>
      </c>
      <c r="P1637" s="265"/>
      <c r="Q1637" s="265"/>
      <c r="R1637" s="265">
        <v>15</v>
      </c>
    </row>
    <row r="1638" spans="1:18" ht="36">
      <c r="A1638" s="261">
        <v>100</v>
      </c>
      <c r="B1638" s="258" t="s">
        <v>2882</v>
      </c>
      <c r="C1638" s="262" t="s">
        <v>2883</v>
      </c>
      <c r="D1638" s="263">
        <v>236.32</v>
      </c>
      <c r="E1638" s="263">
        <v>42.08</v>
      </c>
      <c r="F1638" s="263">
        <v>2.93</v>
      </c>
      <c r="G1638" s="263">
        <v>191.31</v>
      </c>
      <c r="H1638" s="264">
        <v>3139.07</v>
      </c>
      <c r="I1638" s="264">
        <v>483.99</v>
      </c>
      <c r="J1638" s="264">
        <v>19.100000000000001</v>
      </c>
      <c r="K1638" s="264">
        <v>2635.98</v>
      </c>
      <c r="L1638" s="354">
        <v>13.283133039945838</v>
      </c>
      <c r="M1638" s="354">
        <v>11.501663498098861</v>
      </c>
      <c r="N1638" s="354">
        <v>6.5187713310580202</v>
      </c>
      <c r="O1638" s="354">
        <v>13.778579269248864</v>
      </c>
      <c r="P1638" s="265"/>
      <c r="Q1638" s="265"/>
      <c r="R1638" s="265">
        <v>15</v>
      </c>
    </row>
    <row r="1639" spans="1:18" ht="36">
      <c r="A1639" s="261">
        <v>101</v>
      </c>
      <c r="B1639" s="258" t="s">
        <v>2884</v>
      </c>
      <c r="C1639" s="262" t="s">
        <v>2885</v>
      </c>
      <c r="D1639" s="263">
        <v>4.4800000000000004</v>
      </c>
      <c r="E1639" s="263">
        <v>4.4800000000000004</v>
      </c>
      <c r="F1639" s="263"/>
      <c r="G1639" s="263"/>
      <c r="H1639" s="264">
        <v>51.56</v>
      </c>
      <c r="I1639" s="264">
        <v>51.56</v>
      </c>
      <c r="J1639" s="264"/>
      <c r="K1639" s="264"/>
      <c r="L1639" s="355">
        <v>11.5</v>
      </c>
      <c r="M1639" s="355">
        <v>11.5</v>
      </c>
      <c r="N1639" s="354" t="s">
        <v>138</v>
      </c>
      <c r="O1639" s="354" t="s">
        <v>138</v>
      </c>
      <c r="P1639" s="265"/>
      <c r="Q1639" s="265"/>
      <c r="R1639" s="265">
        <v>15</v>
      </c>
    </row>
    <row r="1640" spans="1:18" ht="36">
      <c r="A1640" s="261">
        <v>102</v>
      </c>
      <c r="B1640" s="258" t="s">
        <v>2886</v>
      </c>
      <c r="C1640" s="262" t="s">
        <v>2887</v>
      </c>
      <c r="D1640" s="263">
        <v>15.9</v>
      </c>
      <c r="E1640" s="263">
        <v>15.9</v>
      </c>
      <c r="F1640" s="263"/>
      <c r="G1640" s="263"/>
      <c r="H1640" s="264">
        <v>182.82</v>
      </c>
      <c r="I1640" s="264">
        <v>182.82</v>
      </c>
      <c r="J1640" s="264"/>
      <c r="K1640" s="264"/>
      <c r="L1640" s="354">
        <v>11.498113207547169</v>
      </c>
      <c r="M1640" s="354">
        <v>11.498113207547169</v>
      </c>
      <c r="N1640" s="354" t="s">
        <v>138</v>
      </c>
      <c r="O1640" s="354" t="s">
        <v>138</v>
      </c>
      <c r="P1640" s="265"/>
      <c r="Q1640" s="265"/>
      <c r="R1640" s="265">
        <v>15</v>
      </c>
    </row>
    <row r="1641" spans="1:18" ht="60">
      <c r="A1641" s="261">
        <v>103</v>
      </c>
      <c r="B1641" s="258" t="s">
        <v>2888</v>
      </c>
      <c r="C1641" s="262" t="s">
        <v>2889</v>
      </c>
      <c r="D1641" s="263">
        <v>37.729999999999997</v>
      </c>
      <c r="E1641" s="263">
        <v>37.36</v>
      </c>
      <c r="F1641" s="263">
        <v>0.37</v>
      </c>
      <c r="G1641" s="263"/>
      <c r="H1641" s="264">
        <v>432.01</v>
      </c>
      <c r="I1641" s="264">
        <v>429.62</v>
      </c>
      <c r="J1641" s="264">
        <v>2.39</v>
      </c>
      <c r="K1641" s="264"/>
      <c r="L1641" s="354">
        <v>11.450039756162205</v>
      </c>
      <c r="M1641" s="354">
        <v>11.499464668094218</v>
      </c>
      <c r="N1641" s="354">
        <v>6.4594594594594597</v>
      </c>
      <c r="O1641" s="354" t="s">
        <v>138</v>
      </c>
      <c r="P1641" s="265"/>
      <c r="Q1641" s="265"/>
      <c r="R1641" s="265">
        <v>15</v>
      </c>
    </row>
    <row r="1642" spans="1:18" ht="60">
      <c r="A1642" s="261">
        <v>104</v>
      </c>
      <c r="B1642" s="258" t="s">
        <v>2890</v>
      </c>
      <c r="C1642" s="262" t="s">
        <v>2891</v>
      </c>
      <c r="D1642" s="263">
        <v>49.18</v>
      </c>
      <c r="E1642" s="263">
        <v>48.81</v>
      </c>
      <c r="F1642" s="263">
        <v>0.37</v>
      </c>
      <c r="G1642" s="263"/>
      <c r="H1642" s="264">
        <v>563.75</v>
      </c>
      <c r="I1642" s="264">
        <v>561.36</v>
      </c>
      <c r="J1642" s="264">
        <v>2.39</v>
      </c>
      <c r="K1642" s="264"/>
      <c r="L1642" s="354">
        <v>11.462993086620578</v>
      </c>
      <c r="M1642" s="354">
        <v>11.500921942224954</v>
      </c>
      <c r="N1642" s="354">
        <v>6.4594594594594597</v>
      </c>
      <c r="O1642" s="354" t="s">
        <v>138</v>
      </c>
      <c r="P1642" s="265"/>
      <c r="Q1642" s="265"/>
      <c r="R1642" s="265">
        <v>15</v>
      </c>
    </row>
    <row r="1643" spans="1:18" ht="48">
      <c r="A1643" s="266">
        <v>105</v>
      </c>
      <c r="B1643" s="267" t="s">
        <v>2892</v>
      </c>
      <c r="C1643" s="268" t="s">
        <v>2893</v>
      </c>
      <c r="D1643" s="269">
        <v>50.91</v>
      </c>
      <c r="E1643" s="269">
        <v>48.71</v>
      </c>
      <c r="F1643" s="269">
        <v>2.2000000000000002</v>
      </c>
      <c r="G1643" s="269"/>
      <c r="H1643" s="270">
        <v>574.49</v>
      </c>
      <c r="I1643" s="270">
        <v>560.16999999999996</v>
      </c>
      <c r="J1643" s="270">
        <v>14.32</v>
      </c>
      <c r="K1643" s="270"/>
      <c r="L1643" s="355">
        <v>11.284423492437636</v>
      </c>
      <c r="M1643" s="355">
        <v>11.50010264832683</v>
      </c>
      <c r="N1643" s="355">
        <v>6.5090909090909088</v>
      </c>
      <c r="O1643" s="355" t="s">
        <v>138</v>
      </c>
      <c r="P1643" s="271"/>
      <c r="Q1643" s="271"/>
      <c r="R1643" s="271">
        <v>15</v>
      </c>
    </row>
    <row r="1644" spans="1:18" ht="12.75">
      <c r="A1644" s="360" t="s">
        <v>2894</v>
      </c>
      <c r="B1644" s="361"/>
      <c r="C1644" s="361"/>
      <c r="D1644" s="361"/>
      <c r="E1644" s="361"/>
      <c r="F1644" s="361"/>
      <c r="G1644" s="361"/>
      <c r="H1644" s="361"/>
      <c r="I1644" s="361"/>
      <c r="J1644" s="361"/>
      <c r="K1644" s="361"/>
      <c r="L1644" s="361"/>
      <c r="M1644" s="361"/>
      <c r="N1644" s="361"/>
      <c r="O1644" s="361"/>
      <c r="P1644" s="361"/>
      <c r="Q1644" s="361"/>
      <c r="R1644" s="361"/>
    </row>
    <row r="1645" spans="1:18" ht="24">
      <c r="A1645" s="261">
        <v>106</v>
      </c>
      <c r="B1645" s="258" t="s">
        <v>2895</v>
      </c>
      <c r="C1645" s="262" t="s">
        <v>2896</v>
      </c>
      <c r="D1645" s="263">
        <v>210.49</v>
      </c>
      <c r="E1645" s="263">
        <v>56.53</v>
      </c>
      <c r="F1645" s="263">
        <v>2.93</v>
      </c>
      <c r="G1645" s="263">
        <v>151.03</v>
      </c>
      <c r="H1645" s="264">
        <v>3076.56</v>
      </c>
      <c r="I1645" s="264">
        <v>650.16999999999996</v>
      </c>
      <c r="J1645" s="264">
        <v>19.100000000000001</v>
      </c>
      <c r="K1645" s="264">
        <v>2407.29</v>
      </c>
      <c r="L1645" s="354">
        <v>14.616181291272744</v>
      </c>
      <c r="M1645" s="354">
        <v>11.501326729170351</v>
      </c>
      <c r="N1645" s="354">
        <v>6.5187713310580202</v>
      </c>
      <c r="O1645" s="354">
        <v>15.93915116202079</v>
      </c>
      <c r="P1645" s="265"/>
      <c r="Q1645" s="265"/>
      <c r="R1645" s="265">
        <v>16</v>
      </c>
    </row>
    <row r="1646" spans="1:18" ht="24">
      <c r="A1646" s="261">
        <v>107</v>
      </c>
      <c r="B1646" s="258" t="s">
        <v>2897</v>
      </c>
      <c r="C1646" s="262" t="s">
        <v>2898</v>
      </c>
      <c r="D1646" s="263">
        <v>131.16999999999999</v>
      </c>
      <c r="E1646" s="263">
        <v>40.65</v>
      </c>
      <c r="F1646" s="263">
        <v>1.46</v>
      </c>
      <c r="G1646" s="263">
        <v>89.06</v>
      </c>
      <c r="H1646" s="264">
        <v>1897.35</v>
      </c>
      <c r="I1646" s="264">
        <v>467.5</v>
      </c>
      <c r="J1646" s="264">
        <v>9.5500000000000007</v>
      </c>
      <c r="K1646" s="264">
        <v>1420.3</v>
      </c>
      <c r="L1646" s="354">
        <v>14.464816650148663</v>
      </c>
      <c r="M1646" s="354">
        <v>11.500615006150062</v>
      </c>
      <c r="N1646" s="354">
        <v>6.5410958904109595</v>
      </c>
      <c r="O1646" s="354">
        <v>15.947675724230855</v>
      </c>
      <c r="P1646" s="265"/>
      <c r="Q1646" s="265"/>
      <c r="R1646" s="265">
        <v>16</v>
      </c>
    </row>
    <row r="1647" spans="1:18" ht="36">
      <c r="A1647" s="261">
        <v>108</v>
      </c>
      <c r="B1647" s="258" t="s">
        <v>2899</v>
      </c>
      <c r="C1647" s="262" t="s">
        <v>2900</v>
      </c>
      <c r="D1647" s="263">
        <v>2.5499999999999998</v>
      </c>
      <c r="E1647" s="263">
        <v>2.5499999999999998</v>
      </c>
      <c r="F1647" s="263"/>
      <c r="G1647" s="263"/>
      <c r="H1647" s="264">
        <v>29.3</v>
      </c>
      <c r="I1647" s="264">
        <v>29.3</v>
      </c>
      <c r="J1647" s="264"/>
      <c r="K1647" s="264"/>
      <c r="L1647" s="355">
        <v>11.5</v>
      </c>
      <c r="M1647" s="355">
        <v>11.5</v>
      </c>
      <c r="N1647" s="354" t="s">
        <v>138</v>
      </c>
      <c r="O1647" s="354" t="s">
        <v>138</v>
      </c>
      <c r="P1647" s="265"/>
      <c r="Q1647" s="265"/>
      <c r="R1647" s="265">
        <v>16</v>
      </c>
    </row>
    <row r="1648" spans="1:18" ht="36">
      <c r="A1648" s="261">
        <v>109</v>
      </c>
      <c r="B1648" s="258" t="s">
        <v>2901</v>
      </c>
      <c r="C1648" s="262" t="s">
        <v>2902</v>
      </c>
      <c r="D1648" s="263">
        <v>10.29</v>
      </c>
      <c r="E1648" s="263">
        <v>10.29</v>
      </c>
      <c r="F1648" s="263"/>
      <c r="G1648" s="263"/>
      <c r="H1648" s="264">
        <v>118.36</v>
      </c>
      <c r="I1648" s="264">
        <v>118.36</v>
      </c>
      <c r="J1648" s="264"/>
      <c r="K1648" s="264"/>
      <c r="L1648" s="354">
        <v>11.502429543245871</v>
      </c>
      <c r="M1648" s="354">
        <v>11.502429543245871</v>
      </c>
      <c r="N1648" s="354" t="s">
        <v>138</v>
      </c>
      <c r="O1648" s="354" t="s">
        <v>138</v>
      </c>
      <c r="P1648" s="265"/>
      <c r="Q1648" s="265"/>
      <c r="R1648" s="265">
        <v>16</v>
      </c>
    </row>
    <row r="1649" spans="1:18" ht="48">
      <c r="A1649" s="261">
        <v>110</v>
      </c>
      <c r="B1649" s="258" t="s">
        <v>2903</v>
      </c>
      <c r="C1649" s="262" t="s">
        <v>2904</v>
      </c>
      <c r="D1649" s="263">
        <v>18.16</v>
      </c>
      <c r="E1649" s="263">
        <v>18.16</v>
      </c>
      <c r="F1649" s="263"/>
      <c r="G1649" s="263"/>
      <c r="H1649" s="264">
        <v>208.88</v>
      </c>
      <c r="I1649" s="264">
        <v>208.88</v>
      </c>
      <c r="J1649" s="264"/>
      <c r="K1649" s="264"/>
      <c r="L1649" s="354">
        <v>11.502202643171806</v>
      </c>
      <c r="M1649" s="354">
        <v>11.502202643171806</v>
      </c>
      <c r="N1649" s="354" t="s">
        <v>138</v>
      </c>
      <c r="O1649" s="354" t="s">
        <v>138</v>
      </c>
      <c r="P1649" s="265"/>
      <c r="Q1649" s="265"/>
      <c r="R1649" s="265">
        <v>16</v>
      </c>
    </row>
    <row r="1650" spans="1:18" ht="48">
      <c r="A1650" s="261">
        <v>111</v>
      </c>
      <c r="B1650" s="258" t="s">
        <v>2905</v>
      </c>
      <c r="C1650" s="262" t="s">
        <v>2906</v>
      </c>
      <c r="D1650" s="263">
        <v>25.9</v>
      </c>
      <c r="E1650" s="263">
        <v>25.9</v>
      </c>
      <c r="F1650" s="263"/>
      <c r="G1650" s="263"/>
      <c r="H1650" s="264">
        <v>297.89</v>
      </c>
      <c r="I1650" s="264">
        <v>297.89</v>
      </c>
      <c r="J1650" s="264"/>
      <c r="K1650" s="264"/>
      <c r="L1650" s="354">
        <v>11.501544401544402</v>
      </c>
      <c r="M1650" s="354">
        <v>11.501544401544402</v>
      </c>
      <c r="N1650" s="354" t="s">
        <v>138</v>
      </c>
      <c r="O1650" s="354" t="s">
        <v>138</v>
      </c>
      <c r="P1650" s="265"/>
      <c r="Q1650" s="265"/>
      <c r="R1650" s="265">
        <v>16</v>
      </c>
    </row>
    <row r="1651" spans="1:18" ht="48">
      <c r="A1651" s="266">
        <v>112</v>
      </c>
      <c r="B1651" s="267" t="s">
        <v>2907</v>
      </c>
      <c r="C1651" s="268" t="s">
        <v>2908</v>
      </c>
      <c r="D1651" s="269">
        <v>25.86</v>
      </c>
      <c r="E1651" s="269">
        <v>24.76</v>
      </c>
      <c r="F1651" s="269">
        <v>1.1000000000000001</v>
      </c>
      <c r="G1651" s="269"/>
      <c r="H1651" s="270">
        <v>291.93</v>
      </c>
      <c r="I1651" s="270">
        <v>284.77</v>
      </c>
      <c r="J1651" s="270">
        <v>7.16</v>
      </c>
      <c r="K1651" s="270"/>
      <c r="L1651" s="355">
        <v>11.288863109048725</v>
      </c>
      <c r="M1651" s="355">
        <v>11.501211631663972</v>
      </c>
      <c r="N1651" s="355">
        <v>6.5090909090909088</v>
      </c>
      <c r="O1651" s="355" t="s">
        <v>138</v>
      </c>
      <c r="P1651" s="271"/>
      <c r="Q1651" s="271"/>
      <c r="R1651" s="271">
        <v>16</v>
      </c>
    </row>
    <row r="1652" spans="1:18" ht="12.75">
      <c r="A1652" s="360" t="s">
        <v>2909</v>
      </c>
      <c r="B1652" s="361"/>
      <c r="C1652" s="361"/>
      <c r="D1652" s="361"/>
      <c r="E1652" s="361"/>
      <c r="F1652" s="361"/>
      <c r="G1652" s="361"/>
      <c r="H1652" s="361"/>
      <c r="I1652" s="361"/>
      <c r="J1652" s="361"/>
      <c r="K1652" s="361"/>
      <c r="L1652" s="361"/>
      <c r="M1652" s="361"/>
      <c r="N1652" s="361"/>
      <c r="O1652" s="361"/>
      <c r="P1652" s="361"/>
      <c r="Q1652" s="361"/>
      <c r="R1652" s="361"/>
    </row>
    <row r="1653" spans="1:18" ht="24">
      <c r="A1653" s="261">
        <v>113</v>
      </c>
      <c r="B1653" s="258" t="s">
        <v>2910</v>
      </c>
      <c r="C1653" s="262" t="s">
        <v>2911</v>
      </c>
      <c r="D1653" s="263">
        <v>504.13</v>
      </c>
      <c r="E1653" s="263">
        <v>92.38</v>
      </c>
      <c r="F1653" s="263">
        <v>5.13</v>
      </c>
      <c r="G1653" s="263">
        <v>406.62</v>
      </c>
      <c r="H1653" s="264">
        <v>7577.44</v>
      </c>
      <c r="I1653" s="264">
        <v>1062.3900000000001</v>
      </c>
      <c r="J1653" s="264">
        <v>33.42</v>
      </c>
      <c r="K1653" s="264">
        <v>6481.63</v>
      </c>
      <c r="L1653" s="354">
        <v>15.030726201574989</v>
      </c>
      <c r="M1653" s="354">
        <v>11.500216497077291</v>
      </c>
      <c r="N1653" s="354">
        <v>6.5146198830409361</v>
      </c>
      <c r="O1653" s="354">
        <v>15.940263636810782</v>
      </c>
      <c r="P1653" s="265"/>
      <c r="Q1653" s="265"/>
      <c r="R1653" s="265">
        <v>17</v>
      </c>
    </row>
    <row r="1654" spans="1:18" ht="24">
      <c r="A1654" s="261">
        <v>114</v>
      </c>
      <c r="B1654" s="258" t="s">
        <v>2912</v>
      </c>
      <c r="C1654" s="262" t="s">
        <v>2913</v>
      </c>
      <c r="D1654" s="263">
        <v>316.52999999999997</v>
      </c>
      <c r="E1654" s="263">
        <v>65.73</v>
      </c>
      <c r="F1654" s="263">
        <v>2.93</v>
      </c>
      <c r="G1654" s="263">
        <v>247.87</v>
      </c>
      <c r="H1654" s="264">
        <v>4726.59</v>
      </c>
      <c r="I1654" s="264">
        <v>755.93</v>
      </c>
      <c r="J1654" s="264">
        <v>19.100000000000001</v>
      </c>
      <c r="K1654" s="264">
        <v>3951.56</v>
      </c>
      <c r="L1654" s="354">
        <v>14.932518244716142</v>
      </c>
      <c r="M1654" s="354">
        <v>11.50053248136315</v>
      </c>
      <c r="N1654" s="354">
        <v>6.5187713310580202</v>
      </c>
      <c r="O1654" s="354">
        <v>15.942066405777222</v>
      </c>
      <c r="P1654" s="265"/>
      <c r="Q1654" s="265"/>
      <c r="R1654" s="265">
        <v>17</v>
      </c>
    </row>
    <row r="1655" spans="1:18" ht="36">
      <c r="A1655" s="261">
        <v>115</v>
      </c>
      <c r="B1655" s="258" t="s">
        <v>2914</v>
      </c>
      <c r="C1655" s="262" t="s">
        <v>2915</v>
      </c>
      <c r="D1655" s="263">
        <v>4.4800000000000004</v>
      </c>
      <c r="E1655" s="263">
        <v>4.4800000000000004</v>
      </c>
      <c r="F1655" s="263"/>
      <c r="G1655" s="263"/>
      <c r="H1655" s="264">
        <v>51.56</v>
      </c>
      <c r="I1655" s="264">
        <v>51.56</v>
      </c>
      <c r="J1655" s="264"/>
      <c r="K1655" s="264"/>
      <c r="L1655" s="355">
        <v>11.5</v>
      </c>
      <c r="M1655" s="355">
        <v>11.5</v>
      </c>
      <c r="N1655" s="354" t="s">
        <v>138</v>
      </c>
      <c r="O1655" s="354" t="s">
        <v>138</v>
      </c>
      <c r="P1655" s="265"/>
      <c r="Q1655" s="265"/>
      <c r="R1655" s="265">
        <v>17</v>
      </c>
    </row>
    <row r="1656" spans="1:18" ht="36">
      <c r="A1656" s="261">
        <v>116</v>
      </c>
      <c r="B1656" s="258" t="s">
        <v>2916</v>
      </c>
      <c r="C1656" s="262" t="s">
        <v>2917</v>
      </c>
      <c r="D1656" s="263">
        <v>17.93</v>
      </c>
      <c r="E1656" s="263">
        <v>17.93</v>
      </c>
      <c r="F1656" s="263"/>
      <c r="G1656" s="263"/>
      <c r="H1656" s="264">
        <v>206.25</v>
      </c>
      <c r="I1656" s="264">
        <v>206.25</v>
      </c>
      <c r="J1656" s="264"/>
      <c r="K1656" s="264"/>
      <c r="L1656" s="354">
        <v>11.503067484662576</v>
      </c>
      <c r="M1656" s="354">
        <v>11.503067484662576</v>
      </c>
      <c r="N1656" s="354" t="s">
        <v>138</v>
      </c>
      <c r="O1656" s="354" t="s">
        <v>138</v>
      </c>
      <c r="P1656" s="265"/>
      <c r="Q1656" s="265"/>
      <c r="R1656" s="265">
        <v>17</v>
      </c>
    </row>
    <row r="1657" spans="1:18" ht="48">
      <c r="A1657" s="261">
        <v>117</v>
      </c>
      <c r="B1657" s="258" t="s">
        <v>2918</v>
      </c>
      <c r="C1657" s="262" t="s">
        <v>2919</v>
      </c>
      <c r="D1657" s="263">
        <v>32.1</v>
      </c>
      <c r="E1657" s="263">
        <v>32.1</v>
      </c>
      <c r="F1657" s="263"/>
      <c r="G1657" s="263"/>
      <c r="H1657" s="264">
        <v>369.09</v>
      </c>
      <c r="I1657" s="264">
        <v>369.09</v>
      </c>
      <c r="J1657" s="264"/>
      <c r="K1657" s="264"/>
      <c r="L1657" s="354">
        <v>11.498130841121494</v>
      </c>
      <c r="M1657" s="354">
        <v>11.498130841121494</v>
      </c>
      <c r="N1657" s="354" t="s">
        <v>138</v>
      </c>
      <c r="O1657" s="354" t="s">
        <v>138</v>
      </c>
      <c r="P1657" s="265"/>
      <c r="Q1657" s="265"/>
      <c r="R1657" s="265">
        <v>17</v>
      </c>
    </row>
    <row r="1658" spans="1:18" ht="48">
      <c r="A1658" s="261">
        <v>118</v>
      </c>
      <c r="B1658" s="258" t="s">
        <v>2920</v>
      </c>
      <c r="C1658" s="262" t="s">
        <v>2921</v>
      </c>
      <c r="D1658" s="263">
        <v>45.61</v>
      </c>
      <c r="E1658" s="263">
        <v>45.61</v>
      </c>
      <c r="F1658" s="263"/>
      <c r="G1658" s="263"/>
      <c r="H1658" s="264">
        <v>524.57000000000005</v>
      </c>
      <c r="I1658" s="264">
        <v>524.57000000000005</v>
      </c>
      <c r="J1658" s="264"/>
      <c r="K1658" s="264"/>
      <c r="L1658" s="354">
        <v>11.501205875904407</v>
      </c>
      <c r="M1658" s="354">
        <v>11.501205875904407</v>
      </c>
      <c r="N1658" s="354" t="s">
        <v>138</v>
      </c>
      <c r="O1658" s="354" t="s">
        <v>138</v>
      </c>
      <c r="P1658" s="265"/>
      <c r="Q1658" s="265"/>
      <c r="R1658" s="265">
        <v>17</v>
      </c>
    </row>
    <row r="1659" spans="1:18" ht="48">
      <c r="A1659" s="266">
        <v>119</v>
      </c>
      <c r="B1659" s="267" t="s">
        <v>2922</v>
      </c>
      <c r="C1659" s="268" t="s">
        <v>2923</v>
      </c>
      <c r="D1659" s="269">
        <v>44.49</v>
      </c>
      <c r="E1659" s="269">
        <v>42.29</v>
      </c>
      <c r="F1659" s="269">
        <v>2.2000000000000002</v>
      </c>
      <c r="G1659" s="269"/>
      <c r="H1659" s="270">
        <v>500.66</v>
      </c>
      <c r="I1659" s="270">
        <v>486.34</v>
      </c>
      <c r="J1659" s="270">
        <v>14.32</v>
      </c>
      <c r="K1659" s="270"/>
      <c r="L1659" s="355">
        <v>11.253315351764442</v>
      </c>
      <c r="M1659" s="355">
        <v>11.500118231260345</v>
      </c>
      <c r="N1659" s="355">
        <v>6.5090909090909088</v>
      </c>
      <c r="O1659" s="355" t="s">
        <v>138</v>
      </c>
      <c r="P1659" s="271"/>
      <c r="Q1659" s="271"/>
      <c r="R1659" s="271">
        <v>17</v>
      </c>
    </row>
    <row r="1660" spans="1:18" ht="12.75">
      <c r="A1660" s="360" t="s">
        <v>2924</v>
      </c>
      <c r="B1660" s="361"/>
      <c r="C1660" s="361"/>
      <c r="D1660" s="361"/>
      <c r="E1660" s="361"/>
      <c r="F1660" s="361"/>
      <c r="G1660" s="361"/>
      <c r="H1660" s="361"/>
      <c r="I1660" s="361"/>
      <c r="J1660" s="361"/>
      <c r="K1660" s="361"/>
      <c r="L1660" s="361"/>
      <c r="M1660" s="361"/>
      <c r="N1660" s="361"/>
      <c r="O1660" s="361"/>
      <c r="P1660" s="361"/>
      <c r="Q1660" s="361"/>
      <c r="R1660" s="361"/>
    </row>
    <row r="1661" spans="1:18" ht="36">
      <c r="A1661" s="261">
        <v>120</v>
      </c>
      <c r="B1661" s="258" t="s">
        <v>2925</v>
      </c>
      <c r="C1661" s="262" t="s">
        <v>2926</v>
      </c>
      <c r="D1661" s="263">
        <v>197.83</v>
      </c>
      <c r="E1661" s="263">
        <v>59.25</v>
      </c>
      <c r="F1661" s="263">
        <v>2.56</v>
      </c>
      <c r="G1661" s="263">
        <v>136.02000000000001</v>
      </c>
      <c r="H1661" s="264">
        <v>1781.41</v>
      </c>
      <c r="I1661" s="264">
        <v>681.42</v>
      </c>
      <c r="J1661" s="264">
        <v>16.71</v>
      </c>
      <c r="K1661" s="264">
        <v>1083.28</v>
      </c>
      <c r="L1661" s="354">
        <v>9.0047515543648586</v>
      </c>
      <c r="M1661" s="354">
        <v>11.500759493670886</v>
      </c>
      <c r="N1661" s="354">
        <v>6.52734375</v>
      </c>
      <c r="O1661" s="354">
        <v>7.9641229230995432</v>
      </c>
      <c r="P1661" s="265"/>
      <c r="Q1661" s="265"/>
      <c r="R1661" s="265">
        <v>18</v>
      </c>
    </row>
    <row r="1662" spans="1:18" ht="36">
      <c r="A1662" s="261">
        <v>121</v>
      </c>
      <c r="B1662" s="258" t="s">
        <v>2927</v>
      </c>
      <c r="C1662" s="262" t="s">
        <v>2928</v>
      </c>
      <c r="D1662" s="263">
        <v>117.43</v>
      </c>
      <c r="E1662" s="263">
        <v>42.11</v>
      </c>
      <c r="F1662" s="263">
        <v>1.46</v>
      </c>
      <c r="G1662" s="263">
        <v>73.86</v>
      </c>
      <c r="H1662" s="264">
        <v>999.41</v>
      </c>
      <c r="I1662" s="264">
        <v>484.33</v>
      </c>
      <c r="J1662" s="264">
        <v>9.5500000000000007</v>
      </c>
      <c r="K1662" s="264">
        <v>505.53</v>
      </c>
      <c r="L1662" s="354">
        <v>8.5106872179170558</v>
      </c>
      <c r="M1662" s="354">
        <v>11.501543576347661</v>
      </c>
      <c r="N1662" s="354">
        <v>6.5410958904109595</v>
      </c>
      <c r="O1662" s="354">
        <v>6.8444354183590574</v>
      </c>
      <c r="P1662" s="265"/>
      <c r="Q1662" s="265"/>
      <c r="R1662" s="265">
        <v>18</v>
      </c>
    </row>
    <row r="1663" spans="1:18" ht="48">
      <c r="A1663" s="261">
        <v>122</v>
      </c>
      <c r="B1663" s="258" t="s">
        <v>2929</v>
      </c>
      <c r="C1663" s="262" t="s">
        <v>2930</v>
      </c>
      <c r="D1663" s="263">
        <v>2.58</v>
      </c>
      <c r="E1663" s="263">
        <v>2.58</v>
      </c>
      <c r="F1663" s="263"/>
      <c r="G1663" s="263"/>
      <c r="H1663" s="264">
        <v>29.67</v>
      </c>
      <c r="I1663" s="264">
        <v>29.67</v>
      </c>
      <c r="J1663" s="264"/>
      <c r="K1663" s="264"/>
      <c r="L1663" s="354">
        <v>11.5</v>
      </c>
      <c r="M1663" s="354">
        <v>11.5</v>
      </c>
      <c r="N1663" s="354" t="s">
        <v>138</v>
      </c>
      <c r="O1663" s="354" t="s">
        <v>138</v>
      </c>
      <c r="P1663" s="265"/>
      <c r="Q1663" s="265"/>
      <c r="R1663" s="265">
        <v>18</v>
      </c>
    </row>
    <row r="1664" spans="1:18" ht="48">
      <c r="A1664" s="261">
        <v>123</v>
      </c>
      <c r="B1664" s="258" t="s">
        <v>2931</v>
      </c>
      <c r="C1664" s="262" t="s">
        <v>2932</v>
      </c>
      <c r="D1664" s="263">
        <v>10.42</v>
      </c>
      <c r="E1664" s="263">
        <v>10.42</v>
      </c>
      <c r="F1664" s="263"/>
      <c r="G1664" s="263"/>
      <c r="H1664" s="264">
        <v>119.87</v>
      </c>
      <c r="I1664" s="264">
        <v>119.87</v>
      </c>
      <c r="J1664" s="264"/>
      <c r="K1664" s="264"/>
      <c r="L1664" s="354">
        <v>11.50383877159309</v>
      </c>
      <c r="M1664" s="354">
        <v>11.50383877159309</v>
      </c>
      <c r="N1664" s="354" t="s">
        <v>138</v>
      </c>
      <c r="O1664" s="354" t="s">
        <v>138</v>
      </c>
      <c r="P1664" s="265"/>
      <c r="Q1664" s="265"/>
      <c r="R1664" s="265">
        <v>18</v>
      </c>
    </row>
    <row r="1665" spans="1:18" ht="60">
      <c r="A1665" s="261">
        <v>124</v>
      </c>
      <c r="B1665" s="258" t="s">
        <v>2933</v>
      </c>
      <c r="C1665" s="262" t="s">
        <v>2934</v>
      </c>
      <c r="D1665" s="263">
        <v>24.76</v>
      </c>
      <c r="E1665" s="263">
        <v>24.76</v>
      </c>
      <c r="F1665" s="263"/>
      <c r="G1665" s="263"/>
      <c r="H1665" s="264">
        <v>284.70999999999998</v>
      </c>
      <c r="I1665" s="264">
        <v>284.70999999999998</v>
      </c>
      <c r="J1665" s="264"/>
      <c r="K1665" s="264"/>
      <c r="L1665" s="354">
        <v>11.498788368336024</v>
      </c>
      <c r="M1665" s="354">
        <v>11.498788368336024</v>
      </c>
      <c r="N1665" s="354" t="s">
        <v>138</v>
      </c>
      <c r="O1665" s="354" t="s">
        <v>138</v>
      </c>
      <c r="P1665" s="265"/>
      <c r="Q1665" s="265"/>
      <c r="R1665" s="265">
        <v>18</v>
      </c>
    </row>
    <row r="1666" spans="1:18" ht="60">
      <c r="A1666" s="261">
        <v>125</v>
      </c>
      <c r="B1666" s="258" t="s">
        <v>2935</v>
      </c>
      <c r="C1666" s="262" t="s">
        <v>2936</v>
      </c>
      <c r="D1666" s="263">
        <v>31.63</v>
      </c>
      <c r="E1666" s="263">
        <v>31.63</v>
      </c>
      <c r="F1666" s="263"/>
      <c r="G1666" s="263"/>
      <c r="H1666" s="264">
        <v>363.79</v>
      </c>
      <c r="I1666" s="264">
        <v>363.79</v>
      </c>
      <c r="J1666" s="264"/>
      <c r="K1666" s="264"/>
      <c r="L1666" s="354">
        <v>11.501422699968385</v>
      </c>
      <c r="M1666" s="354">
        <v>11.501422699968385</v>
      </c>
      <c r="N1666" s="354" t="s">
        <v>138</v>
      </c>
      <c r="O1666" s="354" t="s">
        <v>138</v>
      </c>
      <c r="P1666" s="265"/>
      <c r="Q1666" s="265"/>
      <c r="R1666" s="265">
        <v>18</v>
      </c>
    </row>
    <row r="1667" spans="1:18" ht="48">
      <c r="A1667" s="266">
        <v>126</v>
      </c>
      <c r="B1667" s="267" t="s">
        <v>2937</v>
      </c>
      <c r="C1667" s="268" t="s">
        <v>2938</v>
      </c>
      <c r="D1667" s="269">
        <v>32.549999999999997</v>
      </c>
      <c r="E1667" s="269">
        <v>31.45</v>
      </c>
      <c r="F1667" s="269">
        <v>1.1000000000000001</v>
      </c>
      <c r="G1667" s="269"/>
      <c r="H1667" s="270">
        <v>368.9</v>
      </c>
      <c r="I1667" s="270">
        <v>361.74</v>
      </c>
      <c r="J1667" s="270">
        <v>7.16</v>
      </c>
      <c r="K1667" s="270"/>
      <c r="L1667" s="355">
        <v>11.333333333333334</v>
      </c>
      <c r="M1667" s="355">
        <v>11.502066772655008</v>
      </c>
      <c r="N1667" s="355">
        <v>6.5090909090909088</v>
      </c>
      <c r="O1667" s="355" t="s">
        <v>138</v>
      </c>
      <c r="P1667" s="271"/>
      <c r="Q1667" s="271"/>
      <c r="R1667" s="271">
        <v>18</v>
      </c>
    </row>
    <row r="1668" spans="1:18" ht="12.75">
      <c r="A1668" s="360" t="s">
        <v>2939</v>
      </c>
      <c r="B1668" s="361"/>
      <c r="C1668" s="361"/>
      <c r="D1668" s="361"/>
      <c r="E1668" s="361"/>
      <c r="F1668" s="361"/>
      <c r="G1668" s="361"/>
      <c r="H1668" s="361"/>
      <c r="I1668" s="361"/>
      <c r="J1668" s="361"/>
      <c r="K1668" s="361"/>
      <c r="L1668" s="361"/>
      <c r="M1668" s="361"/>
      <c r="N1668" s="361"/>
      <c r="O1668" s="361"/>
      <c r="P1668" s="361"/>
      <c r="Q1668" s="361"/>
      <c r="R1668" s="361"/>
    </row>
    <row r="1669" spans="1:18" ht="36">
      <c r="A1669" s="261">
        <v>127</v>
      </c>
      <c r="B1669" s="258" t="s">
        <v>2940</v>
      </c>
      <c r="C1669" s="262" t="s">
        <v>2941</v>
      </c>
      <c r="D1669" s="263">
        <v>298.48</v>
      </c>
      <c r="E1669" s="263">
        <v>73.25</v>
      </c>
      <c r="F1669" s="263">
        <v>3.66</v>
      </c>
      <c r="G1669" s="263">
        <v>221.57</v>
      </c>
      <c r="H1669" s="264">
        <v>2629.67</v>
      </c>
      <c r="I1669" s="264">
        <v>842.46</v>
      </c>
      <c r="J1669" s="264">
        <v>23.87</v>
      </c>
      <c r="K1669" s="264">
        <v>1763.34</v>
      </c>
      <c r="L1669" s="354">
        <v>8.8102050388635753</v>
      </c>
      <c r="M1669" s="354">
        <v>11.501160409556315</v>
      </c>
      <c r="N1669" s="354">
        <v>6.5218579234972678</v>
      </c>
      <c r="O1669" s="354">
        <v>7.9583878683937357</v>
      </c>
      <c r="P1669" s="265"/>
      <c r="Q1669" s="265"/>
      <c r="R1669" s="265">
        <v>19</v>
      </c>
    </row>
    <row r="1670" spans="1:18" ht="36">
      <c r="A1670" s="261">
        <v>128</v>
      </c>
      <c r="B1670" s="258" t="s">
        <v>2942</v>
      </c>
      <c r="C1670" s="262" t="s">
        <v>2943</v>
      </c>
      <c r="D1670" s="263">
        <v>187.08</v>
      </c>
      <c r="E1670" s="263">
        <v>52.35</v>
      </c>
      <c r="F1670" s="263">
        <v>2.56</v>
      </c>
      <c r="G1670" s="263">
        <v>132.16999999999999</v>
      </c>
      <c r="H1670" s="264">
        <v>1521.54</v>
      </c>
      <c r="I1670" s="264">
        <v>602.1</v>
      </c>
      <c r="J1670" s="264">
        <v>16.71</v>
      </c>
      <c r="K1670" s="264">
        <v>902.73</v>
      </c>
      <c r="L1670" s="354">
        <v>8.1330981398332263</v>
      </c>
      <c r="M1670" s="354">
        <v>11.501432664756447</v>
      </c>
      <c r="N1670" s="354">
        <v>6.52734375</v>
      </c>
      <c r="O1670" s="354">
        <v>6.8300673375198615</v>
      </c>
      <c r="P1670" s="265"/>
      <c r="Q1670" s="265"/>
      <c r="R1670" s="265">
        <v>19</v>
      </c>
    </row>
    <row r="1671" spans="1:18" ht="48">
      <c r="A1671" s="261">
        <v>129</v>
      </c>
      <c r="B1671" s="258" t="s">
        <v>2944</v>
      </c>
      <c r="C1671" s="262" t="s">
        <v>2945</v>
      </c>
      <c r="D1671" s="263">
        <v>3.82</v>
      </c>
      <c r="E1671" s="263">
        <v>3.82</v>
      </c>
      <c r="F1671" s="263"/>
      <c r="G1671" s="263"/>
      <c r="H1671" s="264">
        <v>43.91</v>
      </c>
      <c r="I1671" s="264">
        <v>43.91</v>
      </c>
      <c r="J1671" s="264"/>
      <c r="K1671" s="264"/>
      <c r="L1671" s="355">
        <v>11.5</v>
      </c>
      <c r="M1671" s="355">
        <v>11.5</v>
      </c>
      <c r="N1671" s="354" t="s">
        <v>138</v>
      </c>
      <c r="O1671" s="354" t="s">
        <v>138</v>
      </c>
      <c r="P1671" s="265"/>
      <c r="Q1671" s="265"/>
      <c r="R1671" s="265">
        <v>19</v>
      </c>
    </row>
    <row r="1672" spans="1:18" ht="48">
      <c r="A1672" s="261">
        <v>130</v>
      </c>
      <c r="B1672" s="258" t="s">
        <v>2946</v>
      </c>
      <c r="C1672" s="262" t="s">
        <v>2947</v>
      </c>
      <c r="D1672" s="263">
        <v>15.58</v>
      </c>
      <c r="E1672" s="263">
        <v>15.58</v>
      </c>
      <c r="F1672" s="263"/>
      <c r="G1672" s="263"/>
      <c r="H1672" s="264">
        <v>179.21</v>
      </c>
      <c r="I1672" s="264">
        <v>179.21</v>
      </c>
      <c r="J1672" s="264"/>
      <c r="K1672" s="264"/>
      <c r="L1672" s="354">
        <v>11.502567394094994</v>
      </c>
      <c r="M1672" s="354">
        <v>11.502567394094994</v>
      </c>
      <c r="N1672" s="354" t="s">
        <v>138</v>
      </c>
      <c r="O1672" s="354" t="s">
        <v>138</v>
      </c>
      <c r="P1672" s="265"/>
      <c r="Q1672" s="265"/>
      <c r="R1672" s="265">
        <v>19</v>
      </c>
    </row>
    <row r="1673" spans="1:18" ht="60">
      <c r="A1673" s="261">
        <v>131</v>
      </c>
      <c r="B1673" s="258" t="s">
        <v>2948</v>
      </c>
      <c r="C1673" s="262" t="s">
        <v>2949</v>
      </c>
      <c r="D1673" s="263">
        <v>40.31</v>
      </c>
      <c r="E1673" s="263">
        <v>40.31</v>
      </c>
      <c r="F1673" s="263"/>
      <c r="G1673" s="263"/>
      <c r="H1673" s="264">
        <v>463.56</v>
      </c>
      <c r="I1673" s="264">
        <v>463.56</v>
      </c>
      <c r="J1673" s="264"/>
      <c r="K1673" s="264"/>
      <c r="L1673" s="354">
        <v>11.499875961299924</v>
      </c>
      <c r="M1673" s="354">
        <v>11.499875961299924</v>
      </c>
      <c r="N1673" s="354" t="s">
        <v>138</v>
      </c>
      <c r="O1673" s="354" t="s">
        <v>138</v>
      </c>
      <c r="P1673" s="265"/>
      <c r="Q1673" s="265"/>
      <c r="R1673" s="265">
        <v>19</v>
      </c>
    </row>
    <row r="1674" spans="1:18" ht="60">
      <c r="A1674" s="261">
        <v>132</v>
      </c>
      <c r="B1674" s="258" t="s">
        <v>2950</v>
      </c>
      <c r="C1674" s="262" t="s">
        <v>2951</v>
      </c>
      <c r="D1674" s="263">
        <v>52.37</v>
      </c>
      <c r="E1674" s="263">
        <v>52.37</v>
      </c>
      <c r="F1674" s="263"/>
      <c r="G1674" s="263"/>
      <c r="H1674" s="264">
        <v>602.27</v>
      </c>
      <c r="I1674" s="264">
        <v>602.27</v>
      </c>
      <c r="J1674" s="264"/>
      <c r="K1674" s="264"/>
      <c r="L1674" s="354">
        <v>11.500286423524919</v>
      </c>
      <c r="M1674" s="354">
        <v>11.500286423524919</v>
      </c>
      <c r="N1674" s="354" t="s">
        <v>138</v>
      </c>
      <c r="O1674" s="354" t="s">
        <v>138</v>
      </c>
      <c r="P1674" s="265"/>
      <c r="Q1674" s="265"/>
      <c r="R1674" s="265">
        <v>19</v>
      </c>
    </row>
    <row r="1675" spans="1:18" ht="48">
      <c r="A1675" s="266">
        <v>133</v>
      </c>
      <c r="B1675" s="267" t="s">
        <v>2952</v>
      </c>
      <c r="C1675" s="268" t="s">
        <v>2953</v>
      </c>
      <c r="D1675" s="269">
        <v>52.41</v>
      </c>
      <c r="E1675" s="269">
        <v>50.58</v>
      </c>
      <c r="F1675" s="269">
        <v>1.83</v>
      </c>
      <c r="G1675" s="269"/>
      <c r="H1675" s="270">
        <v>593.6</v>
      </c>
      <c r="I1675" s="270">
        <v>581.66999999999996</v>
      </c>
      <c r="J1675" s="270">
        <v>11.93</v>
      </c>
      <c r="K1675" s="270"/>
      <c r="L1675" s="355">
        <v>11.32608280862431</v>
      </c>
      <c r="M1675" s="355">
        <v>11.5</v>
      </c>
      <c r="N1675" s="355">
        <v>6.5191256830601088</v>
      </c>
      <c r="O1675" s="355" t="s">
        <v>138</v>
      </c>
      <c r="P1675" s="271"/>
      <c r="Q1675" s="271"/>
      <c r="R1675" s="271">
        <v>19</v>
      </c>
    </row>
    <row r="1676" spans="1:18" ht="12.75">
      <c r="A1676" s="360" t="s">
        <v>2954</v>
      </c>
      <c r="B1676" s="361"/>
      <c r="C1676" s="361"/>
      <c r="D1676" s="361"/>
      <c r="E1676" s="361"/>
      <c r="F1676" s="361"/>
      <c r="G1676" s="361"/>
      <c r="H1676" s="361"/>
      <c r="I1676" s="361"/>
      <c r="J1676" s="361"/>
      <c r="K1676" s="361"/>
      <c r="L1676" s="361"/>
      <c r="M1676" s="361"/>
      <c r="N1676" s="361"/>
      <c r="O1676" s="361"/>
      <c r="P1676" s="361"/>
      <c r="Q1676" s="361"/>
      <c r="R1676" s="361"/>
    </row>
    <row r="1677" spans="1:18" ht="48">
      <c r="A1677" s="261">
        <v>134</v>
      </c>
      <c r="B1677" s="258" t="s">
        <v>2955</v>
      </c>
      <c r="C1677" s="262" t="s">
        <v>2956</v>
      </c>
      <c r="D1677" s="263">
        <v>230.07</v>
      </c>
      <c r="E1677" s="263">
        <v>103.3</v>
      </c>
      <c r="F1677" s="263">
        <v>1.83</v>
      </c>
      <c r="G1677" s="263">
        <v>124.94</v>
      </c>
      <c r="H1677" s="264">
        <v>1859.52</v>
      </c>
      <c r="I1677" s="264">
        <v>1187.99</v>
      </c>
      <c r="J1677" s="264">
        <v>11.93</v>
      </c>
      <c r="K1677" s="264">
        <v>659.6</v>
      </c>
      <c r="L1677" s="354">
        <v>8.0824097013952283</v>
      </c>
      <c r="M1677" s="354">
        <v>11.500387221684415</v>
      </c>
      <c r="N1677" s="354">
        <v>6.5191256830601088</v>
      </c>
      <c r="O1677" s="354">
        <v>5.2793340803585727</v>
      </c>
      <c r="P1677" s="265"/>
      <c r="Q1677" s="265"/>
      <c r="R1677" s="265">
        <v>20</v>
      </c>
    </row>
    <row r="1678" spans="1:18" ht="48">
      <c r="A1678" s="261">
        <v>135</v>
      </c>
      <c r="B1678" s="258" t="s">
        <v>2957</v>
      </c>
      <c r="C1678" s="262" t="s">
        <v>2958</v>
      </c>
      <c r="D1678" s="263">
        <v>159.44</v>
      </c>
      <c r="E1678" s="263">
        <v>84.52</v>
      </c>
      <c r="F1678" s="263">
        <v>0.73</v>
      </c>
      <c r="G1678" s="263">
        <v>74.19</v>
      </c>
      <c r="H1678" s="264">
        <v>1506.36</v>
      </c>
      <c r="I1678" s="264">
        <v>971.99</v>
      </c>
      <c r="J1678" s="264">
        <v>4.7699999999999996</v>
      </c>
      <c r="K1678" s="264">
        <v>529.6</v>
      </c>
      <c r="L1678" s="354">
        <v>9.4478173607626683</v>
      </c>
      <c r="M1678" s="354">
        <v>11.500118315191671</v>
      </c>
      <c r="N1678" s="354">
        <v>6.5342465753424657</v>
      </c>
      <c r="O1678" s="354">
        <v>7.1384283596171993</v>
      </c>
      <c r="P1678" s="265"/>
      <c r="Q1678" s="265"/>
      <c r="R1678" s="265">
        <v>20</v>
      </c>
    </row>
    <row r="1679" spans="1:18" ht="60">
      <c r="A1679" s="261">
        <v>136</v>
      </c>
      <c r="B1679" s="258" t="s">
        <v>2959</v>
      </c>
      <c r="C1679" s="262" t="s">
        <v>2960</v>
      </c>
      <c r="D1679" s="263">
        <v>2.96</v>
      </c>
      <c r="E1679" s="263">
        <v>2.96</v>
      </c>
      <c r="F1679" s="263"/>
      <c r="G1679" s="263"/>
      <c r="H1679" s="264">
        <v>34.07</v>
      </c>
      <c r="I1679" s="264">
        <v>34.07</v>
      </c>
      <c r="J1679" s="264"/>
      <c r="K1679" s="264"/>
      <c r="L1679" s="355">
        <v>11.5</v>
      </c>
      <c r="M1679" s="355">
        <v>11.5</v>
      </c>
      <c r="N1679" s="354" t="s">
        <v>138</v>
      </c>
      <c r="O1679" s="354" t="s">
        <v>138</v>
      </c>
      <c r="P1679" s="265"/>
      <c r="Q1679" s="265"/>
      <c r="R1679" s="265">
        <v>20</v>
      </c>
    </row>
    <row r="1680" spans="1:18" ht="60">
      <c r="A1680" s="261">
        <v>137</v>
      </c>
      <c r="B1680" s="258" t="s">
        <v>2961</v>
      </c>
      <c r="C1680" s="262" t="s">
        <v>2962</v>
      </c>
      <c r="D1680" s="263">
        <v>10.47</v>
      </c>
      <c r="E1680" s="263">
        <v>10.47</v>
      </c>
      <c r="F1680" s="263"/>
      <c r="G1680" s="263"/>
      <c r="H1680" s="264">
        <v>120.45</v>
      </c>
      <c r="I1680" s="264">
        <v>120.45</v>
      </c>
      <c r="J1680" s="264"/>
      <c r="K1680" s="264"/>
      <c r="L1680" s="354">
        <v>11.50429799426934</v>
      </c>
      <c r="M1680" s="354">
        <v>11.50429799426934</v>
      </c>
      <c r="N1680" s="354" t="s">
        <v>138</v>
      </c>
      <c r="O1680" s="354" t="s">
        <v>138</v>
      </c>
      <c r="P1680" s="265"/>
      <c r="Q1680" s="265"/>
      <c r="R1680" s="265">
        <v>20</v>
      </c>
    </row>
    <row r="1681" spans="1:18" ht="72">
      <c r="A1681" s="261">
        <v>138</v>
      </c>
      <c r="B1681" s="258" t="s">
        <v>2963</v>
      </c>
      <c r="C1681" s="262" t="s">
        <v>2964</v>
      </c>
      <c r="D1681" s="263">
        <v>26.45</v>
      </c>
      <c r="E1681" s="263">
        <v>26.45</v>
      </c>
      <c r="F1681" s="263"/>
      <c r="G1681" s="263"/>
      <c r="H1681" s="264">
        <v>304.17</v>
      </c>
      <c r="I1681" s="264">
        <v>304.17</v>
      </c>
      <c r="J1681" s="264"/>
      <c r="K1681" s="264"/>
      <c r="L1681" s="354">
        <v>11.499810964083176</v>
      </c>
      <c r="M1681" s="354">
        <v>11.499810964083176</v>
      </c>
      <c r="N1681" s="354" t="s">
        <v>138</v>
      </c>
      <c r="O1681" s="354" t="s">
        <v>138</v>
      </c>
      <c r="P1681" s="265"/>
      <c r="Q1681" s="265"/>
      <c r="R1681" s="265">
        <v>20</v>
      </c>
    </row>
    <row r="1682" spans="1:18" ht="72">
      <c r="A1682" s="261">
        <v>139</v>
      </c>
      <c r="B1682" s="258" t="s">
        <v>2965</v>
      </c>
      <c r="C1682" s="262" t="s">
        <v>2966</v>
      </c>
      <c r="D1682" s="263">
        <v>32.299999999999997</v>
      </c>
      <c r="E1682" s="263">
        <v>32.299999999999997</v>
      </c>
      <c r="F1682" s="263"/>
      <c r="G1682" s="263"/>
      <c r="H1682" s="264">
        <v>371.49</v>
      </c>
      <c r="I1682" s="264">
        <v>371.49</v>
      </c>
      <c r="J1682" s="264"/>
      <c r="K1682" s="264"/>
      <c r="L1682" s="354">
        <v>11.501238390092881</v>
      </c>
      <c r="M1682" s="354">
        <v>11.501238390092881</v>
      </c>
      <c r="N1682" s="354" t="s">
        <v>138</v>
      </c>
      <c r="O1682" s="354" t="s">
        <v>138</v>
      </c>
      <c r="P1682" s="265"/>
      <c r="Q1682" s="265"/>
      <c r="R1682" s="265">
        <v>20</v>
      </c>
    </row>
    <row r="1683" spans="1:18" ht="60">
      <c r="A1683" s="266">
        <v>140</v>
      </c>
      <c r="B1683" s="267" t="s">
        <v>2967</v>
      </c>
      <c r="C1683" s="268" t="s">
        <v>2968</v>
      </c>
      <c r="D1683" s="269">
        <v>33.54</v>
      </c>
      <c r="E1683" s="269">
        <v>33.17</v>
      </c>
      <c r="F1683" s="269">
        <v>0.37</v>
      </c>
      <c r="G1683" s="269"/>
      <c r="H1683" s="270">
        <v>383.85</v>
      </c>
      <c r="I1683" s="270">
        <v>381.46</v>
      </c>
      <c r="J1683" s="270">
        <v>2.39</v>
      </c>
      <c r="K1683" s="270"/>
      <c r="L1683" s="355">
        <v>11.444543828264759</v>
      </c>
      <c r="M1683" s="355">
        <v>11.500150738619233</v>
      </c>
      <c r="N1683" s="355">
        <v>6.4594594594594597</v>
      </c>
      <c r="O1683" s="355" t="s">
        <v>138</v>
      </c>
      <c r="P1683" s="271"/>
      <c r="Q1683" s="271"/>
      <c r="R1683" s="271">
        <v>20</v>
      </c>
    </row>
    <row r="1684" spans="1:18" ht="12.75">
      <c r="A1684" s="360" t="s">
        <v>2969</v>
      </c>
      <c r="B1684" s="361"/>
      <c r="C1684" s="361"/>
      <c r="D1684" s="361"/>
      <c r="E1684" s="361"/>
      <c r="F1684" s="361"/>
      <c r="G1684" s="361"/>
      <c r="H1684" s="361"/>
      <c r="I1684" s="361"/>
      <c r="J1684" s="361"/>
      <c r="K1684" s="361"/>
      <c r="L1684" s="361"/>
      <c r="M1684" s="361"/>
      <c r="N1684" s="361"/>
      <c r="O1684" s="361"/>
      <c r="P1684" s="361"/>
      <c r="Q1684" s="361"/>
      <c r="R1684" s="361"/>
    </row>
    <row r="1685" spans="1:18" ht="48">
      <c r="A1685" s="261">
        <v>141</v>
      </c>
      <c r="B1685" s="258" t="s">
        <v>2970</v>
      </c>
      <c r="C1685" s="262" t="s">
        <v>2971</v>
      </c>
      <c r="D1685" s="263">
        <v>398.34</v>
      </c>
      <c r="E1685" s="263">
        <v>123.43</v>
      </c>
      <c r="F1685" s="263">
        <v>5.49</v>
      </c>
      <c r="G1685" s="263">
        <v>269.42</v>
      </c>
      <c r="H1685" s="264">
        <v>2881.53</v>
      </c>
      <c r="I1685" s="264">
        <v>1419.41</v>
      </c>
      <c r="J1685" s="264">
        <v>35.799999999999997</v>
      </c>
      <c r="K1685" s="264">
        <v>1426.32</v>
      </c>
      <c r="L1685" s="354">
        <v>7.2338454586534127</v>
      </c>
      <c r="M1685" s="354">
        <v>11.499716438467148</v>
      </c>
      <c r="N1685" s="354">
        <v>6.5209471766848806</v>
      </c>
      <c r="O1685" s="354">
        <v>5.2940390468413625</v>
      </c>
      <c r="P1685" s="265"/>
      <c r="Q1685" s="265"/>
      <c r="R1685" s="265">
        <v>21</v>
      </c>
    </row>
    <row r="1686" spans="1:18" ht="48">
      <c r="A1686" s="261">
        <v>142</v>
      </c>
      <c r="B1686" s="258" t="s">
        <v>2972</v>
      </c>
      <c r="C1686" s="262" t="s">
        <v>2973</v>
      </c>
      <c r="D1686" s="263">
        <v>263.18</v>
      </c>
      <c r="E1686" s="263">
        <v>96.6</v>
      </c>
      <c r="F1686" s="263">
        <v>2.56</v>
      </c>
      <c r="G1686" s="263">
        <v>164.02</v>
      </c>
      <c r="H1686" s="264">
        <v>2298.6999999999998</v>
      </c>
      <c r="I1686" s="264">
        <v>1110.8399999999999</v>
      </c>
      <c r="J1686" s="264">
        <v>16.71</v>
      </c>
      <c r="K1686" s="264">
        <v>1171.1500000000001</v>
      </c>
      <c r="L1686" s="354">
        <v>8.7343263165894047</v>
      </c>
      <c r="M1686" s="354">
        <v>11.499378881987578</v>
      </c>
      <c r="N1686" s="354">
        <v>6.52734375</v>
      </c>
      <c r="O1686" s="354">
        <v>7.1402877697841731</v>
      </c>
      <c r="P1686" s="265"/>
      <c r="Q1686" s="265"/>
      <c r="R1686" s="265">
        <v>21</v>
      </c>
    </row>
    <row r="1687" spans="1:18" ht="60">
      <c r="A1687" s="261">
        <v>143</v>
      </c>
      <c r="B1687" s="258" t="s">
        <v>2974</v>
      </c>
      <c r="C1687" s="262" t="s">
        <v>2975</v>
      </c>
      <c r="D1687" s="263">
        <v>5.92</v>
      </c>
      <c r="E1687" s="263">
        <v>5.92</v>
      </c>
      <c r="F1687" s="263"/>
      <c r="G1687" s="263"/>
      <c r="H1687" s="264">
        <v>68.14</v>
      </c>
      <c r="I1687" s="264">
        <v>68.14</v>
      </c>
      <c r="J1687" s="264"/>
      <c r="K1687" s="264"/>
      <c r="L1687" s="355">
        <v>11.5</v>
      </c>
      <c r="M1687" s="355">
        <v>11.5</v>
      </c>
      <c r="N1687" s="354" t="s">
        <v>138</v>
      </c>
      <c r="O1687" s="354" t="s">
        <v>138</v>
      </c>
      <c r="P1687" s="265"/>
      <c r="Q1687" s="265"/>
      <c r="R1687" s="265">
        <v>21</v>
      </c>
    </row>
    <row r="1688" spans="1:18" ht="60">
      <c r="A1688" s="261">
        <v>144</v>
      </c>
      <c r="B1688" s="258" t="s">
        <v>2976</v>
      </c>
      <c r="C1688" s="262" t="s">
        <v>2977</v>
      </c>
      <c r="D1688" s="263">
        <v>19.57</v>
      </c>
      <c r="E1688" s="263">
        <v>19.57</v>
      </c>
      <c r="F1688" s="263"/>
      <c r="G1688" s="263"/>
      <c r="H1688" s="264">
        <v>225.09</v>
      </c>
      <c r="I1688" s="264">
        <v>225.09</v>
      </c>
      <c r="J1688" s="264"/>
      <c r="K1688" s="264"/>
      <c r="L1688" s="354">
        <v>11.501788451711803</v>
      </c>
      <c r="M1688" s="354">
        <v>11.501788451711803</v>
      </c>
      <c r="N1688" s="354" t="s">
        <v>138</v>
      </c>
      <c r="O1688" s="354" t="s">
        <v>138</v>
      </c>
      <c r="P1688" s="265"/>
      <c r="Q1688" s="265"/>
      <c r="R1688" s="265">
        <v>21</v>
      </c>
    </row>
    <row r="1689" spans="1:18" ht="72">
      <c r="A1689" s="261">
        <v>145</v>
      </c>
      <c r="B1689" s="258" t="s">
        <v>2978</v>
      </c>
      <c r="C1689" s="262" t="s">
        <v>2979</v>
      </c>
      <c r="D1689" s="263">
        <v>47.2</v>
      </c>
      <c r="E1689" s="263">
        <v>46.83</v>
      </c>
      <c r="F1689" s="263">
        <v>0.37</v>
      </c>
      <c r="G1689" s="263"/>
      <c r="H1689" s="264">
        <v>540.91999999999996</v>
      </c>
      <c r="I1689" s="264">
        <v>538.53</v>
      </c>
      <c r="J1689" s="264">
        <v>2.39</v>
      </c>
      <c r="K1689" s="264"/>
      <c r="L1689" s="354">
        <v>11.460169491525422</v>
      </c>
      <c r="M1689" s="354">
        <v>11.499679692504804</v>
      </c>
      <c r="N1689" s="354">
        <v>6.4594594594594597</v>
      </c>
      <c r="O1689" s="354" t="s">
        <v>138</v>
      </c>
      <c r="P1689" s="265"/>
      <c r="Q1689" s="265"/>
      <c r="R1689" s="265">
        <v>21</v>
      </c>
    </row>
    <row r="1690" spans="1:18" ht="72">
      <c r="A1690" s="261">
        <v>146</v>
      </c>
      <c r="B1690" s="258" t="s">
        <v>2980</v>
      </c>
      <c r="C1690" s="262" t="s">
        <v>2981</v>
      </c>
      <c r="D1690" s="263">
        <v>60.97</v>
      </c>
      <c r="E1690" s="263">
        <v>60.6</v>
      </c>
      <c r="F1690" s="263">
        <v>0.37</v>
      </c>
      <c r="G1690" s="263"/>
      <c r="H1690" s="264">
        <v>699.24</v>
      </c>
      <c r="I1690" s="264">
        <v>696.85</v>
      </c>
      <c r="J1690" s="264">
        <v>2.39</v>
      </c>
      <c r="K1690" s="264"/>
      <c r="L1690" s="354">
        <v>11.468591110382155</v>
      </c>
      <c r="M1690" s="354">
        <v>11.49917491749175</v>
      </c>
      <c r="N1690" s="354">
        <v>6.4594594594594597</v>
      </c>
      <c r="O1690" s="354" t="s">
        <v>138</v>
      </c>
      <c r="P1690" s="265"/>
      <c r="Q1690" s="265"/>
      <c r="R1690" s="265">
        <v>21</v>
      </c>
    </row>
    <row r="1691" spans="1:18" ht="60">
      <c r="A1691" s="266">
        <v>147</v>
      </c>
      <c r="B1691" s="267" t="s">
        <v>2982</v>
      </c>
      <c r="C1691" s="268" t="s">
        <v>2983</v>
      </c>
      <c r="D1691" s="269">
        <v>58.31</v>
      </c>
      <c r="E1691" s="269">
        <v>56.48</v>
      </c>
      <c r="F1691" s="269">
        <v>1.83</v>
      </c>
      <c r="G1691" s="269"/>
      <c r="H1691" s="270">
        <v>661.41</v>
      </c>
      <c r="I1691" s="270">
        <v>649.48</v>
      </c>
      <c r="J1691" s="270">
        <v>11.93</v>
      </c>
      <c r="K1691" s="270"/>
      <c r="L1691" s="355">
        <v>11.342994340593378</v>
      </c>
      <c r="M1691" s="355">
        <v>11.499291784702551</v>
      </c>
      <c r="N1691" s="355">
        <v>6.5191256830601088</v>
      </c>
      <c r="O1691" s="355" t="s">
        <v>138</v>
      </c>
      <c r="P1691" s="271"/>
      <c r="Q1691" s="271"/>
      <c r="R1691" s="271">
        <v>21</v>
      </c>
    </row>
    <row r="1692" spans="1:18" ht="12.75">
      <c r="A1692" s="360" t="s">
        <v>2984</v>
      </c>
      <c r="B1692" s="361"/>
      <c r="C1692" s="361"/>
      <c r="D1692" s="361"/>
      <c r="E1692" s="361"/>
      <c r="F1692" s="361"/>
      <c r="G1692" s="361"/>
      <c r="H1692" s="361"/>
      <c r="I1692" s="361"/>
      <c r="J1692" s="361"/>
      <c r="K1692" s="361"/>
      <c r="L1692" s="361"/>
      <c r="M1692" s="361"/>
      <c r="N1692" s="361"/>
      <c r="O1692" s="361"/>
      <c r="P1692" s="361"/>
      <c r="Q1692" s="361"/>
      <c r="R1692" s="361"/>
    </row>
    <row r="1693" spans="1:18" ht="36">
      <c r="A1693" s="261">
        <v>148</v>
      </c>
      <c r="B1693" s="258" t="s">
        <v>2985</v>
      </c>
      <c r="C1693" s="262" t="s">
        <v>2986</v>
      </c>
      <c r="D1693" s="263">
        <v>370.66</v>
      </c>
      <c r="E1693" s="263">
        <v>103.3</v>
      </c>
      <c r="F1693" s="263">
        <v>1.83</v>
      </c>
      <c r="G1693" s="263">
        <v>265.52999999999997</v>
      </c>
      <c r="H1693" s="264">
        <v>2608.1799999999998</v>
      </c>
      <c r="I1693" s="264">
        <v>1187.99</v>
      </c>
      <c r="J1693" s="264">
        <v>11.93</v>
      </c>
      <c r="K1693" s="264">
        <v>1408.26</v>
      </c>
      <c r="L1693" s="354">
        <v>7.0365833917876213</v>
      </c>
      <c r="M1693" s="354">
        <v>11.500387221684415</v>
      </c>
      <c r="N1693" s="354">
        <v>6.5191256830601088</v>
      </c>
      <c r="O1693" s="354">
        <v>5.3035815162128577</v>
      </c>
      <c r="P1693" s="265"/>
      <c r="Q1693" s="265"/>
      <c r="R1693" s="265">
        <v>22</v>
      </c>
    </row>
    <row r="1694" spans="1:18" ht="36">
      <c r="A1694" s="261">
        <v>149</v>
      </c>
      <c r="B1694" s="258" t="s">
        <v>2987</v>
      </c>
      <c r="C1694" s="262" t="s">
        <v>2988</v>
      </c>
      <c r="D1694" s="263">
        <v>237.54</v>
      </c>
      <c r="E1694" s="263">
        <v>84.52</v>
      </c>
      <c r="F1694" s="263">
        <v>0.73</v>
      </c>
      <c r="G1694" s="263">
        <v>152.29</v>
      </c>
      <c r="H1694" s="264">
        <v>2064.85</v>
      </c>
      <c r="I1694" s="264">
        <v>971.99</v>
      </c>
      <c r="J1694" s="264">
        <v>4.7699999999999996</v>
      </c>
      <c r="K1694" s="264">
        <v>1088.0899999999999</v>
      </c>
      <c r="L1694" s="354">
        <v>8.6926412393702108</v>
      </c>
      <c r="M1694" s="354">
        <v>11.500118315191671</v>
      </c>
      <c r="N1694" s="354">
        <v>6.5342465753424657</v>
      </c>
      <c r="O1694" s="354">
        <v>7.1448552104537395</v>
      </c>
      <c r="P1694" s="265"/>
      <c r="Q1694" s="265"/>
      <c r="R1694" s="265">
        <v>22</v>
      </c>
    </row>
    <row r="1695" spans="1:18" ht="48">
      <c r="A1695" s="261">
        <v>150</v>
      </c>
      <c r="B1695" s="258" t="s">
        <v>2989</v>
      </c>
      <c r="C1695" s="262" t="s">
        <v>2990</v>
      </c>
      <c r="D1695" s="263">
        <v>3.91</v>
      </c>
      <c r="E1695" s="263">
        <v>3.91</v>
      </c>
      <c r="F1695" s="263"/>
      <c r="G1695" s="263"/>
      <c r="H1695" s="264">
        <v>45.02</v>
      </c>
      <c r="I1695" s="264">
        <v>45.02</v>
      </c>
      <c r="J1695" s="264"/>
      <c r="K1695" s="264"/>
      <c r="L1695" s="355">
        <v>11.5</v>
      </c>
      <c r="M1695" s="355">
        <v>11.5</v>
      </c>
      <c r="N1695" s="354" t="s">
        <v>138</v>
      </c>
      <c r="O1695" s="354" t="s">
        <v>138</v>
      </c>
      <c r="P1695" s="265"/>
      <c r="Q1695" s="265"/>
      <c r="R1695" s="265">
        <v>22</v>
      </c>
    </row>
    <row r="1696" spans="1:18" ht="48">
      <c r="A1696" s="261">
        <v>151</v>
      </c>
      <c r="B1696" s="258" t="s">
        <v>2991</v>
      </c>
      <c r="C1696" s="262" t="s">
        <v>2992</v>
      </c>
      <c r="D1696" s="263">
        <v>13.86</v>
      </c>
      <c r="E1696" s="263">
        <v>13.86</v>
      </c>
      <c r="F1696" s="263"/>
      <c r="G1696" s="263"/>
      <c r="H1696" s="264">
        <v>159.38999999999999</v>
      </c>
      <c r="I1696" s="264">
        <v>159.38999999999999</v>
      </c>
      <c r="J1696" s="264"/>
      <c r="K1696" s="264"/>
      <c r="L1696" s="354">
        <v>11.5</v>
      </c>
      <c r="M1696" s="354">
        <v>11.5</v>
      </c>
      <c r="N1696" s="354" t="s">
        <v>138</v>
      </c>
      <c r="O1696" s="354" t="s">
        <v>138</v>
      </c>
      <c r="P1696" s="265"/>
      <c r="Q1696" s="265"/>
      <c r="R1696" s="265">
        <v>22</v>
      </c>
    </row>
    <row r="1697" spans="1:18" ht="60">
      <c r="A1697" s="261">
        <v>152</v>
      </c>
      <c r="B1697" s="258" t="s">
        <v>2993</v>
      </c>
      <c r="C1697" s="262" t="s">
        <v>2994</v>
      </c>
      <c r="D1697" s="263">
        <v>30.57</v>
      </c>
      <c r="E1697" s="263">
        <v>30.57</v>
      </c>
      <c r="F1697" s="263"/>
      <c r="G1697" s="263"/>
      <c r="H1697" s="264">
        <v>351.54</v>
      </c>
      <c r="I1697" s="264">
        <v>351.54</v>
      </c>
      <c r="J1697" s="264"/>
      <c r="K1697" s="264"/>
      <c r="L1697" s="354">
        <v>11.499509322865554</v>
      </c>
      <c r="M1697" s="354">
        <v>11.499509322865554</v>
      </c>
      <c r="N1697" s="354" t="s">
        <v>138</v>
      </c>
      <c r="O1697" s="354" t="s">
        <v>138</v>
      </c>
      <c r="P1697" s="265"/>
      <c r="Q1697" s="265"/>
      <c r="R1697" s="265">
        <v>22</v>
      </c>
    </row>
    <row r="1698" spans="1:18" ht="60">
      <c r="A1698" s="261">
        <v>153</v>
      </c>
      <c r="B1698" s="258" t="s">
        <v>2995</v>
      </c>
      <c r="C1698" s="262" t="s">
        <v>2996</v>
      </c>
      <c r="D1698" s="263">
        <v>42.82</v>
      </c>
      <c r="E1698" s="263">
        <v>42.82</v>
      </c>
      <c r="F1698" s="263"/>
      <c r="G1698" s="263"/>
      <c r="H1698" s="264">
        <v>492.41</v>
      </c>
      <c r="I1698" s="264">
        <v>492.41</v>
      </c>
      <c r="J1698" s="264"/>
      <c r="K1698" s="264"/>
      <c r="L1698" s="354">
        <v>11.499532928538066</v>
      </c>
      <c r="M1698" s="354">
        <v>11.499532928538066</v>
      </c>
      <c r="N1698" s="354" t="s">
        <v>138</v>
      </c>
      <c r="O1698" s="354" t="s">
        <v>138</v>
      </c>
      <c r="P1698" s="265"/>
      <c r="Q1698" s="265"/>
      <c r="R1698" s="265">
        <v>22</v>
      </c>
    </row>
    <row r="1699" spans="1:18" ht="48">
      <c r="A1699" s="266">
        <v>154</v>
      </c>
      <c r="B1699" s="267" t="s">
        <v>2997</v>
      </c>
      <c r="C1699" s="268" t="s">
        <v>2998</v>
      </c>
      <c r="D1699" s="269">
        <v>37.47</v>
      </c>
      <c r="E1699" s="269">
        <v>36.74</v>
      </c>
      <c r="F1699" s="269">
        <v>0.73</v>
      </c>
      <c r="G1699" s="269"/>
      <c r="H1699" s="270">
        <v>427.24</v>
      </c>
      <c r="I1699" s="270">
        <v>422.47</v>
      </c>
      <c r="J1699" s="270">
        <v>4.7699999999999996</v>
      </c>
      <c r="K1699" s="270"/>
      <c r="L1699" s="355">
        <v>11.402188417400588</v>
      </c>
      <c r="M1699" s="355">
        <v>11.498911268372346</v>
      </c>
      <c r="N1699" s="355">
        <v>6.5342465753424657</v>
      </c>
      <c r="O1699" s="355" t="s">
        <v>138</v>
      </c>
      <c r="P1699" s="271"/>
      <c r="Q1699" s="271"/>
      <c r="R1699" s="271">
        <v>22</v>
      </c>
    </row>
    <row r="1700" spans="1:18" ht="12.75">
      <c r="A1700" s="360" t="s">
        <v>2999</v>
      </c>
      <c r="B1700" s="361"/>
      <c r="C1700" s="361"/>
      <c r="D1700" s="361"/>
      <c r="E1700" s="361"/>
      <c r="F1700" s="361"/>
      <c r="G1700" s="361"/>
      <c r="H1700" s="361"/>
      <c r="I1700" s="361"/>
      <c r="J1700" s="361"/>
      <c r="K1700" s="361"/>
      <c r="L1700" s="361"/>
      <c r="M1700" s="361"/>
      <c r="N1700" s="361"/>
      <c r="O1700" s="361"/>
      <c r="P1700" s="361"/>
      <c r="Q1700" s="361"/>
      <c r="R1700" s="361"/>
    </row>
    <row r="1701" spans="1:18" ht="36">
      <c r="A1701" s="261">
        <v>155</v>
      </c>
      <c r="B1701" s="258" t="s">
        <v>3000</v>
      </c>
      <c r="C1701" s="262" t="s">
        <v>3001</v>
      </c>
      <c r="D1701" s="263">
        <v>695.11</v>
      </c>
      <c r="E1701" s="263">
        <v>123.43</v>
      </c>
      <c r="F1701" s="263">
        <v>5.49</v>
      </c>
      <c r="G1701" s="263">
        <v>566.19000000000005</v>
      </c>
      <c r="H1701" s="264">
        <v>4452.28</v>
      </c>
      <c r="I1701" s="264">
        <v>1419.41</v>
      </c>
      <c r="J1701" s="264">
        <v>35.799999999999997</v>
      </c>
      <c r="K1701" s="264">
        <v>2997.07</v>
      </c>
      <c r="L1701" s="354">
        <v>6.4051445095020929</v>
      </c>
      <c r="M1701" s="354">
        <v>11.499716438467148</v>
      </c>
      <c r="N1701" s="354">
        <v>6.5209471766848806</v>
      </c>
      <c r="O1701" s="354">
        <v>5.2933997421360317</v>
      </c>
      <c r="P1701" s="265"/>
      <c r="Q1701" s="265"/>
      <c r="R1701" s="265">
        <v>23</v>
      </c>
    </row>
    <row r="1702" spans="1:18" ht="36">
      <c r="A1702" s="261">
        <v>156</v>
      </c>
      <c r="B1702" s="258" t="s">
        <v>3002</v>
      </c>
      <c r="C1702" s="262" t="s">
        <v>3003</v>
      </c>
      <c r="D1702" s="263">
        <v>427.16</v>
      </c>
      <c r="E1702" s="263">
        <v>96.6</v>
      </c>
      <c r="F1702" s="263">
        <v>2.56</v>
      </c>
      <c r="G1702" s="263">
        <v>328</v>
      </c>
      <c r="H1702" s="264">
        <v>3469.84</v>
      </c>
      <c r="I1702" s="264">
        <v>1110.8399999999999</v>
      </c>
      <c r="J1702" s="264">
        <v>16.71</v>
      </c>
      <c r="K1702" s="264">
        <v>2342.29</v>
      </c>
      <c r="L1702" s="354">
        <v>8.1230452289540214</v>
      </c>
      <c r="M1702" s="354">
        <v>11.499378881987578</v>
      </c>
      <c r="N1702" s="354">
        <v>6.52734375</v>
      </c>
      <c r="O1702" s="354">
        <v>7.1411280487804873</v>
      </c>
      <c r="P1702" s="265"/>
      <c r="Q1702" s="265"/>
      <c r="R1702" s="265">
        <v>23</v>
      </c>
    </row>
    <row r="1703" spans="1:18" ht="48">
      <c r="A1703" s="261">
        <v>157</v>
      </c>
      <c r="B1703" s="258" t="s">
        <v>3004</v>
      </c>
      <c r="C1703" s="262" t="s">
        <v>3005</v>
      </c>
      <c r="D1703" s="263">
        <v>8.36</v>
      </c>
      <c r="E1703" s="263">
        <v>8.36</v>
      </c>
      <c r="F1703" s="263"/>
      <c r="G1703" s="263"/>
      <c r="H1703" s="264">
        <v>96.12</v>
      </c>
      <c r="I1703" s="264">
        <v>96.12</v>
      </c>
      <c r="J1703" s="264"/>
      <c r="K1703" s="264"/>
      <c r="L1703" s="354">
        <v>11.497607655502394</v>
      </c>
      <c r="M1703" s="354">
        <v>11.497607655502394</v>
      </c>
      <c r="N1703" s="354" t="s">
        <v>138</v>
      </c>
      <c r="O1703" s="354" t="s">
        <v>138</v>
      </c>
      <c r="P1703" s="265"/>
      <c r="Q1703" s="265"/>
      <c r="R1703" s="265">
        <v>23</v>
      </c>
    </row>
    <row r="1704" spans="1:18" ht="48">
      <c r="A1704" s="261">
        <v>158</v>
      </c>
      <c r="B1704" s="258" t="s">
        <v>3006</v>
      </c>
      <c r="C1704" s="262" t="s">
        <v>3007</v>
      </c>
      <c r="D1704" s="263">
        <v>32.06</v>
      </c>
      <c r="E1704" s="263">
        <v>32.06</v>
      </c>
      <c r="F1704" s="263"/>
      <c r="G1704" s="263"/>
      <c r="H1704" s="264">
        <v>368.66</v>
      </c>
      <c r="I1704" s="264">
        <v>368.66</v>
      </c>
      <c r="J1704" s="264"/>
      <c r="K1704" s="264"/>
      <c r="L1704" s="354">
        <v>11.49906425452277</v>
      </c>
      <c r="M1704" s="354">
        <v>11.49906425452277</v>
      </c>
      <c r="N1704" s="354" t="s">
        <v>138</v>
      </c>
      <c r="O1704" s="354" t="s">
        <v>138</v>
      </c>
      <c r="P1704" s="265"/>
      <c r="Q1704" s="265"/>
      <c r="R1704" s="265">
        <v>23</v>
      </c>
    </row>
    <row r="1705" spans="1:18" ht="60">
      <c r="A1705" s="261">
        <v>159</v>
      </c>
      <c r="B1705" s="258" t="s">
        <v>3008</v>
      </c>
      <c r="C1705" s="262" t="s">
        <v>3009</v>
      </c>
      <c r="D1705" s="263">
        <v>75.27</v>
      </c>
      <c r="E1705" s="263">
        <v>74.900000000000006</v>
      </c>
      <c r="F1705" s="263">
        <v>0.37</v>
      </c>
      <c r="G1705" s="263"/>
      <c r="H1705" s="264">
        <v>863.79</v>
      </c>
      <c r="I1705" s="264">
        <v>861.4</v>
      </c>
      <c r="J1705" s="264">
        <v>2.39</v>
      </c>
      <c r="K1705" s="264"/>
      <c r="L1705" s="354">
        <v>11.475886807493024</v>
      </c>
      <c r="M1705" s="354">
        <v>11.500667556742322</v>
      </c>
      <c r="N1705" s="354">
        <v>6.4594594594594597</v>
      </c>
      <c r="O1705" s="354" t="s">
        <v>138</v>
      </c>
      <c r="P1705" s="265"/>
      <c r="Q1705" s="265"/>
      <c r="R1705" s="265">
        <v>23</v>
      </c>
    </row>
    <row r="1706" spans="1:18" ht="60">
      <c r="A1706" s="261">
        <v>160</v>
      </c>
      <c r="B1706" s="258" t="s">
        <v>3010</v>
      </c>
      <c r="C1706" s="262" t="s">
        <v>3011</v>
      </c>
      <c r="D1706" s="263">
        <v>99.23</v>
      </c>
      <c r="E1706" s="263">
        <v>98.86</v>
      </c>
      <c r="F1706" s="263">
        <v>0.37</v>
      </c>
      <c r="G1706" s="263"/>
      <c r="H1706" s="264">
        <v>1139.29</v>
      </c>
      <c r="I1706" s="264">
        <v>1136.9000000000001</v>
      </c>
      <c r="J1706" s="264">
        <v>2.39</v>
      </c>
      <c r="K1706" s="264"/>
      <c r="L1706" s="354">
        <v>11.481306056636097</v>
      </c>
      <c r="M1706" s="354">
        <v>11.500101153145863</v>
      </c>
      <c r="N1706" s="354">
        <v>6.4594594594594597</v>
      </c>
      <c r="O1706" s="354" t="s">
        <v>138</v>
      </c>
      <c r="P1706" s="265"/>
      <c r="Q1706" s="265"/>
      <c r="R1706" s="265">
        <v>23</v>
      </c>
    </row>
    <row r="1707" spans="1:18" ht="48">
      <c r="A1707" s="266">
        <v>161</v>
      </c>
      <c r="B1707" s="267" t="s">
        <v>3012</v>
      </c>
      <c r="C1707" s="268" t="s">
        <v>3013</v>
      </c>
      <c r="D1707" s="269">
        <v>87.79</v>
      </c>
      <c r="E1707" s="269">
        <v>85.96</v>
      </c>
      <c r="F1707" s="269">
        <v>1.83</v>
      </c>
      <c r="G1707" s="269"/>
      <c r="H1707" s="270">
        <v>1000.48</v>
      </c>
      <c r="I1707" s="270">
        <v>988.55</v>
      </c>
      <c r="J1707" s="270">
        <v>11.93</v>
      </c>
      <c r="K1707" s="270"/>
      <c r="L1707" s="355">
        <v>11.396286593006037</v>
      </c>
      <c r="M1707" s="355">
        <v>11.500116333178223</v>
      </c>
      <c r="N1707" s="355">
        <v>6.5191256830601088</v>
      </c>
      <c r="O1707" s="355" t="s">
        <v>138</v>
      </c>
      <c r="P1707" s="271"/>
      <c r="Q1707" s="271"/>
      <c r="R1707" s="271">
        <v>23</v>
      </c>
    </row>
    <row r="1708" spans="1:18" ht="12.75">
      <c r="A1708" s="360" t="s">
        <v>3014</v>
      </c>
      <c r="B1708" s="361"/>
      <c r="C1708" s="361"/>
      <c r="D1708" s="361"/>
      <c r="E1708" s="361"/>
      <c r="F1708" s="361"/>
      <c r="G1708" s="361"/>
      <c r="H1708" s="361"/>
      <c r="I1708" s="361"/>
      <c r="J1708" s="361"/>
      <c r="K1708" s="361"/>
      <c r="L1708" s="361"/>
      <c r="M1708" s="361"/>
      <c r="N1708" s="361"/>
      <c r="O1708" s="361"/>
      <c r="P1708" s="361"/>
      <c r="Q1708" s="361"/>
      <c r="R1708" s="361"/>
    </row>
    <row r="1709" spans="1:18" ht="36">
      <c r="A1709" s="261">
        <v>162</v>
      </c>
      <c r="B1709" s="258" t="s">
        <v>3015</v>
      </c>
      <c r="C1709" s="262" t="s">
        <v>3016</v>
      </c>
      <c r="D1709" s="263">
        <v>1041.83</v>
      </c>
      <c r="E1709" s="263">
        <v>215.61</v>
      </c>
      <c r="F1709" s="263">
        <v>6.22</v>
      </c>
      <c r="G1709" s="263">
        <v>820</v>
      </c>
      <c r="H1709" s="264">
        <v>6853.19</v>
      </c>
      <c r="I1709" s="264">
        <v>2479.4899999999998</v>
      </c>
      <c r="J1709" s="264">
        <v>40.58</v>
      </c>
      <c r="K1709" s="264">
        <v>4333.12</v>
      </c>
      <c r="L1709" s="354">
        <v>6.5780309647447277</v>
      </c>
      <c r="M1709" s="354">
        <v>11.499884049904919</v>
      </c>
      <c r="N1709" s="354">
        <v>6.52411575562701</v>
      </c>
      <c r="O1709" s="354">
        <v>5.2842926829268295</v>
      </c>
      <c r="P1709" s="265"/>
      <c r="Q1709" s="265"/>
      <c r="R1709" s="265">
        <v>24</v>
      </c>
    </row>
    <row r="1710" spans="1:18" ht="36">
      <c r="A1710" s="261">
        <v>163</v>
      </c>
      <c r="B1710" s="258" t="s">
        <v>3017</v>
      </c>
      <c r="C1710" s="262" t="s">
        <v>3018</v>
      </c>
      <c r="D1710" s="263">
        <v>661.55</v>
      </c>
      <c r="E1710" s="263">
        <v>170.51</v>
      </c>
      <c r="F1710" s="263">
        <v>2.93</v>
      </c>
      <c r="G1710" s="263">
        <v>488.11</v>
      </c>
      <c r="H1710" s="264">
        <v>5465.75</v>
      </c>
      <c r="I1710" s="264">
        <v>1960.9</v>
      </c>
      <c r="J1710" s="264">
        <v>19.100000000000001</v>
      </c>
      <c r="K1710" s="264">
        <v>3485.75</v>
      </c>
      <c r="L1710" s="354">
        <v>8.2620361272768506</v>
      </c>
      <c r="M1710" s="354">
        <v>11.500205266553282</v>
      </c>
      <c r="N1710" s="354">
        <v>6.5187713310580202</v>
      </c>
      <c r="O1710" s="354">
        <v>7.141320603962221</v>
      </c>
      <c r="P1710" s="265"/>
      <c r="Q1710" s="265"/>
      <c r="R1710" s="265">
        <v>24</v>
      </c>
    </row>
    <row r="1711" spans="1:18" ht="48">
      <c r="A1711" s="261">
        <v>164</v>
      </c>
      <c r="B1711" s="258" t="s">
        <v>3019</v>
      </c>
      <c r="C1711" s="262" t="s">
        <v>3020</v>
      </c>
      <c r="D1711" s="263">
        <v>6.94</v>
      </c>
      <c r="E1711" s="263">
        <v>6.94</v>
      </c>
      <c r="F1711" s="263"/>
      <c r="G1711" s="263"/>
      <c r="H1711" s="264">
        <v>79.78</v>
      </c>
      <c r="I1711" s="264">
        <v>79.78</v>
      </c>
      <c r="J1711" s="264"/>
      <c r="K1711" s="264"/>
      <c r="L1711" s="354">
        <v>11.495677233429394</v>
      </c>
      <c r="M1711" s="354">
        <v>11.495677233429394</v>
      </c>
      <c r="N1711" s="354" t="s">
        <v>138</v>
      </c>
      <c r="O1711" s="354" t="s">
        <v>138</v>
      </c>
      <c r="P1711" s="265"/>
      <c r="Q1711" s="265"/>
      <c r="R1711" s="265">
        <v>24</v>
      </c>
    </row>
    <row r="1712" spans="1:18" ht="48">
      <c r="A1712" s="261">
        <v>165</v>
      </c>
      <c r="B1712" s="258" t="s">
        <v>3021</v>
      </c>
      <c r="C1712" s="262" t="s">
        <v>3022</v>
      </c>
      <c r="D1712" s="263">
        <v>26.77</v>
      </c>
      <c r="E1712" s="263">
        <v>26.77</v>
      </c>
      <c r="F1712" s="263"/>
      <c r="G1712" s="263"/>
      <c r="H1712" s="264">
        <v>307.91000000000003</v>
      </c>
      <c r="I1712" s="264">
        <v>307.91000000000003</v>
      </c>
      <c r="J1712" s="264"/>
      <c r="K1712" s="264"/>
      <c r="L1712" s="354">
        <v>11.502054538662684</v>
      </c>
      <c r="M1712" s="354">
        <v>11.502054538662684</v>
      </c>
      <c r="N1712" s="354" t="s">
        <v>138</v>
      </c>
      <c r="O1712" s="354" t="s">
        <v>138</v>
      </c>
      <c r="P1712" s="265"/>
      <c r="Q1712" s="265"/>
      <c r="R1712" s="265">
        <v>24</v>
      </c>
    </row>
    <row r="1713" spans="1:18" ht="60">
      <c r="A1713" s="261">
        <v>166</v>
      </c>
      <c r="B1713" s="258" t="s">
        <v>3023</v>
      </c>
      <c r="C1713" s="262" t="s">
        <v>3024</v>
      </c>
      <c r="D1713" s="263">
        <v>123.25</v>
      </c>
      <c r="E1713" s="263">
        <v>122.52</v>
      </c>
      <c r="F1713" s="263">
        <v>0.73</v>
      </c>
      <c r="G1713" s="263"/>
      <c r="H1713" s="264">
        <v>1413.83</v>
      </c>
      <c r="I1713" s="264">
        <v>1409.06</v>
      </c>
      <c r="J1713" s="264">
        <v>4.7699999999999996</v>
      </c>
      <c r="K1713" s="264"/>
      <c r="L1713" s="354">
        <v>11.471237322515213</v>
      </c>
      <c r="M1713" s="354">
        <v>11.500652954619653</v>
      </c>
      <c r="N1713" s="354">
        <v>6.5342465753424657</v>
      </c>
      <c r="O1713" s="354" t="s">
        <v>138</v>
      </c>
      <c r="P1713" s="265"/>
      <c r="Q1713" s="265"/>
      <c r="R1713" s="265">
        <v>24</v>
      </c>
    </row>
    <row r="1714" spans="1:18" ht="60">
      <c r="A1714" s="261">
        <v>167</v>
      </c>
      <c r="B1714" s="258" t="s">
        <v>3025</v>
      </c>
      <c r="C1714" s="262" t="s">
        <v>3026</v>
      </c>
      <c r="D1714" s="263">
        <v>134.38999999999999</v>
      </c>
      <c r="E1714" s="263">
        <v>133.66</v>
      </c>
      <c r="F1714" s="263">
        <v>0.73</v>
      </c>
      <c r="G1714" s="263"/>
      <c r="H1714" s="264">
        <v>1541.93</v>
      </c>
      <c r="I1714" s="264">
        <v>1537.16</v>
      </c>
      <c r="J1714" s="264">
        <v>4.7699999999999996</v>
      </c>
      <c r="K1714" s="264"/>
      <c r="L1714" s="354">
        <v>11.47354713892403</v>
      </c>
      <c r="M1714" s="354">
        <v>11.500523716893612</v>
      </c>
      <c r="N1714" s="354">
        <v>6.5342465753424657</v>
      </c>
      <c r="O1714" s="354" t="s">
        <v>138</v>
      </c>
      <c r="P1714" s="265"/>
      <c r="Q1714" s="265"/>
      <c r="R1714" s="265">
        <v>24</v>
      </c>
    </row>
    <row r="1715" spans="1:18" ht="48">
      <c r="A1715" s="266">
        <v>168</v>
      </c>
      <c r="B1715" s="267" t="s">
        <v>3027</v>
      </c>
      <c r="C1715" s="268" t="s">
        <v>3028</v>
      </c>
      <c r="D1715" s="269">
        <v>133.26</v>
      </c>
      <c r="E1715" s="269">
        <v>131.06</v>
      </c>
      <c r="F1715" s="269">
        <v>2.2000000000000002</v>
      </c>
      <c r="G1715" s="269"/>
      <c r="H1715" s="270">
        <v>1521.46</v>
      </c>
      <c r="I1715" s="270">
        <v>1507.14</v>
      </c>
      <c r="J1715" s="270">
        <v>14.32</v>
      </c>
      <c r="K1715" s="270"/>
      <c r="L1715" s="355">
        <v>11.417229476211917</v>
      </c>
      <c r="M1715" s="355">
        <v>11.499618495345644</v>
      </c>
      <c r="N1715" s="355">
        <v>6.5090909090909088</v>
      </c>
      <c r="O1715" s="355" t="s">
        <v>138</v>
      </c>
      <c r="P1715" s="271"/>
      <c r="Q1715" s="271"/>
      <c r="R1715" s="271">
        <v>24</v>
      </c>
    </row>
    <row r="1716" spans="1:18" ht="12.75">
      <c r="A1716" s="360" t="s">
        <v>3029</v>
      </c>
      <c r="B1716" s="361"/>
      <c r="C1716" s="361"/>
      <c r="D1716" s="361"/>
      <c r="E1716" s="361"/>
      <c r="F1716" s="361"/>
      <c r="G1716" s="361"/>
      <c r="H1716" s="361"/>
      <c r="I1716" s="361"/>
      <c r="J1716" s="361"/>
      <c r="K1716" s="361"/>
      <c r="L1716" s="361"/>
      <c r="M1716" s="361"/>
      <c r="N1716" s="361"/>
      <c r="O1716" s="361"/>
      <c r="P1716" s="361"/>
      <c r="Q1716" s="361"/>
      <c r="R1716" s="361"/>
    </row>
    <row r="1717" spans="1:18" ht="36">
      <c r="A1717" s="261">
        <v>169</v>
      </c>
      <c r="B1717" s="258" t="s">
        <v>3030</v>
      </c>
      <c r="C1717" s="262" t="s">
        <v>3031</v>
      </c>
      <c r="D1717" s="263">
        <v>1493.82</v>
      </c>
      <c r="E1717" s="263">
        <v>273.38</v>
      </c>
      <c r="F1717" s="263">
        <v>9.8800000000000008</v>
      </c>
      <c r="G1717" s="263">
        <v>1210.56</v>
      </c>
      <c r="H1717" s="264">
        <v>9611.77</v>
      </c>
      <c r="I1717" s="264">
        <v>3143.93</v>
      </c>
      <c r="J1717" s="264">
        <v>64.45</v>
      </c>
      <c r="K1717" s="264">
        <v>6403.39</v>
      </c>
      <c r="L1717" s="354">
        <v>6.4343562142694575</v>
      </c>
      <c r="M1717" s="354">
        <v>11.500219474723828</v>
      </c>
      <c r="N1717" s="354">
        <v>6.5232793522267203</v>
      </c>
      <c r="O1717" s="354">
        <v>5.2896097673803864</v>
      </c>
      <c r="P1717" s="265"/>
      <c r="Q1717" s="265"/>
      <c r="R1717" s="265">
        <v>25</v>
      </c>
    </row>
    <row r="1718" spans="1:18" ht="36">
      <c r="A1718" s="261">
        <v>170</v>
      </c>
      <c r="B1718" s="258" t="s">
        <v>3032</v>
      </c>
      <c r="C1718" s="262" t="s">
        <v>3033</v>
      </c>
      <c r="D1718" s="263">
        <v>918.36</v>
      </c>
      <c r="E1718" s="263">
        <v>208.56</v>
      </c>
      <c r="F1718" s="263">
        <v>6.96</v>
      </c>
      <c r="G1718" s="263">
        <v>702.84</v>
      </c>
      <c r="H1718" s="264">
        <v>7464.21</v>
      </c>
      <c r="I1718" s="264">
        <v>2398.46</v>
      </c>
      <c r="J1718" s="264">
        <v>45.35</v>
      </c>
      <c r="K1718" s="264">
        <v>5020.3999999999996</v>
      </c>
      <c r="L1718" s="354">
        <v>8.1277603554161768</v>
      </c>
      <c r="M1718" s="354">
        <v>11.500095895665517</v>
      </c>
      <c r="N1718" s="354">
        <v>6.5158045977011501</v>
      </c>
      <c r="O1718" s="354">
        <v>7.1430197484491487</v>
      </c>
      <c r="P1718" s="265"/>
      <c r="Q1718" s="265"/>
      <c r="R1718" s="265">
        <v>25</v>
      </c>
    </row>
    <row r="1719" spans="1:18" ht="48">
      <c r="A1719" s="261">
        <v>171</v>
      </c>
      <c r="B1719" s="258" t="s">
        <v>3034</v>
      </c>
      <c r="C1719" s="262" t="s">
        <v>3035</v>
      </c>
      <c r="D1719" s="263">
        <v>13.66</v>
      </c>
      <c r="E1719" s="263">
        <v>13.66</v>
      </c>
      <c r="F1719" s="263"/>
      <c r="G1719" s="263"/>
      <c r="H1719" s="264">
        <v>157.07</v>
      </c>
      <c r="I1719" s="264">
        <v>157.07</v>
      </c>
      <c r="J1719" s="264"/>
      <c r="K1719" s="264"/>
      <c r="L1719" s="354">
        <v>11.498535871156662</v>
      </c>
      <c r="M1719" s="354">
        <v>11.498535871156662</v>
      </c>
      <c r="N1719" s="354" t="s">
        <v>138</v>
      </c>
      <c r="O1719" s="354" t="s">
        <v>138</v>
      </c>
      <c r="P1719" s="265"/>
      <c r="Q1719" s="265"/>
      <c r="R1719" s="265">
        <v>25</v>
      </c>
    </row>
    <row r="1720" spans="1:18" ht="48">
      <c r="A1720" s="261">
        <v>172</v>
      </c>
      <c r="B1720" s="258" t="s">
        <v>3036</v>
      </c>
      <c r="C1720" s="262" t="s">
        <v>3037</v>
      </c>
      <c r="D1720" s="263">
        <v>53.66</v>
      </c>
      <c r="E1720" s="263">
        <v>53.66</v>
      </c>
      <c r="F1720" s="263"/>
      <c r="G1720" s="263"/>
      <c r="H1720" s="264">
        <v>617.07000000000005</v>
      </c>
      <c r="I1720" s="264">
        <v>617.07000000000005</v>
      </c>
      <c r="J1720" s="264"/>
      <c r="K1720" s="264"/>
      <c r="L1720" s="354">
        <v>11.499627282892286</v>
      </c>
      <c r="M1720" s="354">
        <v>11.499627282892286</v>
      </c>
      <c r="N1720" s="354" t="s">
        <v>138</v>
      </c>
      <c r="O1720" s="354" t="s">
        <v>138</v>
      </c>
      <c r="P1720" s="265"/>
      <c r="Q1720" s="265"/>
      <c r="R1720" s="265">
        <v>25</v>
      </c>
    </row>
    <row r="1721" spans="1:18" ht="60">
      <c r="A1721" s="261">
        <v>173</v>
      </c>
      <c r="B1721" s="258" t="s">
        <v>3038</v>
      </c>
      <c r="C1721" s="262" t="s">
        <v>3039</v>
      </c>
      <c r="D1721" s="263">
        <v>228.04</v>
      </c>
      <c r="E1721" s="263">
        <v>226.94</v>
      </c>
      <c r="F1721" s="263">
        <v>1.1000000000000001</v>
      </c>
      <c r="G1721" s="263"/>
      <c r="H1721" s="264">
        <v>2617.13</v>
      </c>
      <c r="I1721" s="264">
        <v>2609.9699999999998</v>
      </c>
      <c r="J1721" s="264">
        <v>7.16</v>
      </c>
      <c r="K1721" s="264"/>
      <c r="L1721" s="354">
        <v>11.476626907560078</v>
      </c>
      <c r="M1721" s="354">
        <v>11.500705032167092</v>
      </c>
      <c r="N1721" s="354">
        <v>6.5090909090909088</v>
      </c>
      <c r="O1721" s="354" t="s">
        <v>138</v>
      </c>
      <c r="P1721" s="265"/>
      <c r="Q1721" s="265"/>
      <c r="R1721" s="265">
        <v>25</v>
      </c>
    </row>
    <row r="1722" spans="1:18" ht="60">
      <c r="A1722" s="261">
        <v>174</v>
      </c>
      <c r="B1722" s="258" t="s">
        <v>3040</v>
      </c>
      <c r="C1722" s="262" t="s">
        <v>3041</v>
      </c>
      <c r="D1722" s="263">
        <v>268.42</v>
      </c>
      <c r="E1722" s="263">
        <v>267.32</v>
      </c>
      <c r="F1722" s="263">
        <v>1.1000000000000001</v>
      </c>
      <c r="G1722" s="263"/>
      <c r="H1722" s="264">
        <v>3081.48</v>
      </c>
      <c r="I1722" s="264">
        <v>3074.32</v>
      </c>
      <c r="J1722" s="264">
        <v>7.16</v>
      </c>
      <c r="K1722" s="264"/>
      <c r="L1722" s="354">
        <v>11.480068549288427</v>
      </c>
      <c r="M1722" s="354">
        <v>11.500523716893612</v>
      </c>
      <c r="N1722" s="354">
        <v>6.5090909090909088</v>
      </c>
      <c r="O1722" s="354" t="s">
        <v>138</v>
      </c>
      <c r="P1722" s="265"/>
      <c r="Q1722" s="265"/>
      <c r="R1722" s="265">
        <v>25</v>
      </c>
    </row>
    <row r="1723" spans="1:18" ht="48">
      <c r="A1723" s="266">
        <v>175</v>
      </c>
      <c r="B1723" s="267" t="s">
        <v>3042</v>
      </c>
      <c r="C1723" s="268" t="s">
        <v>3043</v>
      </c>
      <c r="D1723" s="269">
        <v>263.99</v>
      </c>
      <c r="E1723" s="269">
        <v>260.7</v>
      </c>
      <c r="F1723" s="269">
        <v>3.29</v>
      </c>
      <c r="G1723" s="269"/>
      <c r="H1723" s="270">
        <v>3019.55</v>
      </c>
      <c r="I1723" s="270">
        <v>2998.07</v>
      </c>
      <c r="J1723" s="270">
        <v>21.48</v>
      </c>
      <c r="K1723" s="270"/>
      <c r="L1723" s="355">
        <v>11.438122656161218</v>
      </c>
      <c r="M1723" s="355">
        <v>11.500076716532414</v>
      </c>
      <c r="N1723" s="355">
        <v>6.5288753799392101</v>
      </c>
      <c r="O1723" s="355" t="s">
        <v>138</v>
      </c>
      <c r="P1723" s="271"/>
      <c r="Q1723" s="271"/>
      <c r="R1723" s="271">
        <v>25</v>
      </c>
    </row>
    <row r="1724" spans="1:18" ht="12.75">
      <c r="A1724" s="360" t="s">
        <v>3044</v>
      </c>
      <c r="B1724" s="361"/>
      <c r="C1724" s="361"/>
      <c r="D1724" s="361"/>
      <c r="E1724" s="361"/>
      <c r="F1724" s="361"/>
      <c r="G1724" s="361"/>
      <c r="H1724" s="361"/>
      <c r="I1724" s="361"/>
      <c r="J1724" s="361"/>
      <c r="K1724" s="361"/>
      <c r="L1724" s="361"/>
      <c r="M1724" s="361"/>
      <c r="N1724" s="361"/>
      <c r="O1724" s="361"/>
      <c r="P1724" s="361"/>
      <c r="Q1724" s="361"/>
      <c r="R1724" s="361"/>
    </row>
    <row r="1725" spans="1:18" ht="36">
      <c r="A1725" s="261">
        <v>176</v>
      </c>
      <c r="B1725" s="258" t="s">
        <v>3045</v>
      </c>
      <c r="C1725" s="262" t="s">
        <v>3046</v>
      </c>
      <c r="D1725" s="263">
        <v>1919.56</v>
      </c>
      <c r="E1725" s="263">
        <v>539.72</v>
      </c>
      <c r="F1725" s="263">
        <v>13.18</v>
      </c>
      <c r="G1725" s="263">
        <v>1366.66</v>
      </c>
      <c r="H1725" s="264">
        <v>13514.62</v>
      </c>
      <c r="I1725" s="264">
        <v>6206.82</v>
      </c>
      <c r="J1725" s="264">
        <v>85.93</v>
      </c>
      <c r="K1725" s="264">
        <v>7221.87</v>
      </c>
      <c r="L1725" s="354">
        <v>7.0404780262143412</v>
      </c>
      <c r="M1725" s="354">
        <v>11.500074112502778</v>
      </c>
      <c r="N1725" s="354">
        <v>6.5197268588770871</v>
      </c>
      <c r="O1725" s="354">
        <v>5.2843208991263371</v>
      </c>
      <c r="P1725" s="265"/>
      <c r="Q1725" s="265"/>
      <c r="R1725" s="265">
        <v>26</v>
      </c>
    </row>
    <row r="1726" spans="1:18" ht="36">
      <c r="A1726" s="261">
        <v>177</v>
      </c>
      <c r="B1726" s="258" t="s">
        <v>3047</v>
      </c>
      <c r="C1726" s="262" t="s">
        <v>3048</v>
      </c>
      <c r="D1726" s="263">
        <v>1214.24</v>
      </c>
      <c r="E1726" s="263">
        <v>384.71</v>
      </c>
      <c r="F1726" s="263">
        <v>9.52</v>
      </c>
      <c r="G1726" s="263">
        <v>820.01</v>
      </c>
      <c r="H1726" s="264">
        <v>10343.17</v>
      </c>
      <c r="I1726" s="264">
        <v>4424.18</v>
      </c>
      <c r="J1726" s="264">
        <v>62.06</v>
      </c>
      <c r="K1726" s="264">
        <v>5856.93</v>
      </c>
      <c r="L1726" s="354">
        <v>8.5182253920147577</v>
      </c>
      <c r="M1726" s="354">
        <v>11.500038990408362</v>
      </c>
      <c r="N1726" s="354">
        <v>6.5189075630252109</v>
      </c>
      <c r="O1726" s="354">
        <v>7.1425104571895472</v>
      </c>
      <c r="P1726" s="265"/>
      <c r="Q1726" s="265"/>
      <c r="R1726" s="265">
        <v>26</v>
      </c>
    </row>
    <row r="1727" spans="1:18" ht="48">
      <c r="A1727" s="261">
        <v>178</v>
      </c>
      <c r="B1727" s="258" t="s">
        <v>3049</v>
      </c>
      <c r="C1727" s="262" t="s">
        <v>3050</v>
      </c>
      <c r="D1727" s="263">
        <v>20.27</v>
      </c>
      <c r="E1727" s="263">
        <v>20.27</v>
      </c>
      <c r="F1727" s="263"/>
      <c r="G1727" s="263"/>
      <c r="H1727" s="264">
        <v>233.11</v>
      </c>
      <c r="I1727" s="264">
        <v>233.11</v>
      </c>
      <c r="J1727" s="264"/>
      <c r="K1727" s="264"/>
      <c r="L1727" s="354">
        <v>11.500246669955601</v>
      </c>
      <c r="M1727" s="354">
        <v>11.500246669955601</v>
      </c>
      <c r="N1727" s="354" t="s">
        <v>138</v>
      </c>
      <c r="O1727" s="354" t="s">
        <v>138</v>
      </c>
      <c r="P1727" s="265"/>
      <c r="Q1727" s="265"/>
      <c r="R1727" s="265">
        <v>26</v>
      </c>
    </row>
    <row r="1728" spans="1:18" ht="48">
      <c r="A1728" s="261">
        <v>179</v>
      </c>
      <c r="B1728" s="258" t="s">
        <v>3051</v>
      </c>
      <c r="C1728" s="262" t="s">
        <v>3052</v>
      </c>
      <c r="D1728" s="263">
        <v>81.73</v>
      </c>
      <c r="E1728" s="263">
        <v>81.73</v>
      </c>
      <c r="F1728" s="263"/>
      <c r="G1728" s="263"/>
      <c r="H1728" s="264">
        <v>939.94</v>
      </c>
      <c r="I1728" s="264">
        <v>939.94</v>
      </c>
      <c r="J1728" s="264"/>
      <c r="K1728" s="264"/>
      <c r="L1728" s="354">
        <v>11.50055059341735</v>
      </c>
      <c r="M1728" s="354">
        <v>11.50055059341735</v>
      </c>
      <c r="N1728" s="354" t="s">
        <v>138</v>
      </c>
      <c r="O1728" s="354" t="s">
        <v>138</v>
      </c>
      <c r="P1728" s="265"/>
      <c r="Q1728" s="265"/>
      <c r="R1728" s="265">
        <v>26</v>
      </c>
    </row>
    <row r="1729" spans="1:18" ht="60">
      <c r="A1729" s="261">
        <v>180</v>
      </c>
      <c r="B1729" s="258" t="s">
        <v>3053</v>
      </c>
      <c r="C1729" s="262" t="s">
        <v>3054</v>
      </c>
      <c r="D1729" s="263">
        <v>345.36</v>
      </c>
      <c r="E1729" s="263">
        <v>343.9</v>
      </c>
      <c r="F1729" s="263">
        <v>1.46</v>
      </c>
      <c r="G1729" s="263"/>
      <c r="H1729" s="264">
        <v>3964.54</v>
      </c>
      <c r="I1729" s="264">
        <v>3954.99</v>
      </c>
      <c r="J1729" s="264">
        <v>9.5500000000000007</v>
      </c>
      <c r="K1729" s="264"/>
      <c r="L1729" s="354">
        <v>11.479441741950428</v>
      </c>
      <c r="M1729" s="354">
        <v>11.50040709508578</v>
      </c>
      <c r="N1729" s="354">
        <v>6.5410958904109595</v>
      </c>
      <c r="O1729" s="354" t="s">
        <v>138</v>
      </c>
      <c r="P1729" s="265"/>
      <c r="Q1729" s="265"/>
      <c r="R1729" s="265">
        <v>26</v>
      </c>
    </row>
    <row r="1730" spans="1:18" ht="60">
      <c r="A1730" s="261">
        <v>181</v>
      </c>
      <c r="B1730" s="258" t="s">
        <v>3055</v>
      </c>
      <c r="C1730" s="262" t="s">
        <v>3056</v>
      </c>
      <c r="D1730" s="263">
        <v>405.23</v>
      </c>
      <c r="E1730" s="263">
        <v>403.77</v>
      </c>
      <c r="F1730" s="263">
        <v>1.46</v>
      </c>
      <c r="G1730" s="263"/>
      <c r="H1730" s="264">
        <v>4653.0600000000004</v>
      </c>
      <c r="I1730" s="264">
        <v>4643.51</v>
      </c>
      <c r="J1730" s="264">
        <v>9.5500000000000007</v>
      </c>
      <c r="K1730" s="264"/>
      <c r="L1730" s="354">
        <v>11.482516101966786</v>
      </c>
      <c r="M1730" s="354">
        <v>11.50038388191297</v>
      </c>
      <c r="N1730" s="354">
        <v>6.5410958904109595</v>
      </c>
      <c r="O1730" s="354" t="s">
        <v>138</v>
      </c>
      <c r="P1730" s="265"/>
      <c r="Q1730" s="265"/>
      <c r="R1730" s="265">
        <v>26</v>
      </c>
    </row>
    <row r="1731" spans="1:18" ht="48">
      <c r="A1731" s="266">
        <v>182</v>
      </c>
      <c r="B1731" s="267" t="s">
        <v>3057</v>
      </c>
      <c r="C1731" s="268" t="s">
        <v>3058</v>
      </c>
      <c r="D1731" s="269">
        <v>393.54</v>
      </c>
      <c r="E1731" s="269">
        <v>393.17</v>
      </c>
      <c r="F1731" s="269">
        <v>0.37</v>
      </c>
      <c r="G1731" s="269"/>
      <c r="H1731" s="270">
        <v>4523.8100000000004</v>
      </c>
      <c r="I1731" s="270">
        <v>4521.42</v>
      </c>
      <c r="J1731" s="270">
        <v>2.39</v>
      </c>
      <c r="K1731" s="270"/>
      <c r="L1731" s="355">
        <v>11.49517202825634</v>
      </c>
      <c r="M1731" s="355">
        <v>11.499910979983213</v>
      </c>
      <c r="N1731" s="355">
        <v>6.4594594594594597</v>
      </c>
      <c r="O1731" s="355" t="s">
        <v>138</v>
      </c>
      <c r="P1731" s="271"/>
      <c r="Q1731" s="271"/>
      <c r="R1731" s="271">
        <v>26</v>
      </c>
    </row>
    <row r="1732" spans="1:18" ht="12.75">
      <c r="A1732" s="360" t="s">
        <v>3059</v>
      </c>
      <c r="B1732" s="361"/>
      <c r="C1732" s="361"/>
      <c r="D1732" s="361"/>
      <c r="E1732" s="361"/>
      <c r="F1732" s="361"/>
      <c r="G1732" s="361"/>
      <c r="H1732" s="361"/>
      <c r="I1732" s="361"/>
      <c r="J1732" s="361"/>
      <c r="K1732" s="361"/>
      <c r="L1732" s="361"/>
      <c r="M1732" s="361"/>
      <c r="N1732" s="361"/>
      <c r="O1732" s="361"/>
      <c r="P1732" s="361"/>
      <c r="Q1732" s="361"/>
      <c r="R1732" s="361"/>
    </row>
    <row r="1733" spans="1:18" ht="48">
      <c r="A1733" s="261">
        <v>183</v>
      </c>
      <c r="B1733" s="258" t="s">
        <v>3060</v>
      </c>
      <c r="C1733" s="262" t="s">
        <v>3061</v>
      </c>
      <c r="D1733" s="263">
        <v>158.16</v>
      </c>
      <c r="E1733" s="263">
        <v>35.26</v>
      </c>
      <c r="F1733" s="263">
        <v>2.2000000000000002</v>
      </c>
      <c r="G1733" s="263">
        <v>120.7</v>
      </c>
      <c r="H1733" s="264">
        <v>1623.44</v>
      </c>
      <c r="I1733" s="264">
        <v>405.48</v>
      </c>
      <c r="J1733" s="264">
        <v>14.32</v>
      </c>
      <c r="K1733" s="264">
        <v>1203.6400000000001</v>
      </c>
      <c r="L1733" s="354">
        <v>10.264542235710673</v>
      </c>
      <c r="M1733" s="354">
        <v>11.499716392512763</v>
      </c>
      <c r="N1733" s="354">
        <v>6.5090909090909088</v>
      </c>
      <c r="O1733" s="354">
        <v>9.9721623860811928</v>
      </c>
      <c r="P1733" s="265"/>
      <c r="Q1733" s="265"/>
      <c r="R1733" s="265">
        <v>27</v>
      </c>
    </row>
    <row r="1734" spans="1:18" ht="48">
      <c r="A1734" s="261">
        <v>184</v>
      </c>
      <c r="B1734" s="258" t="s">
        <v>3062</v>
      </c>
      <c r="C1734" s="262" t="s">
        <v>3063</v>
      </c>
      <c r="D1734" s="263">
        <v>102.73</v>
      </c>
      <c r="E1734" s="263">
        <v>26.19</v>
      </c>
      <c r="F1734" s="263">
        <v>1.1000000000000001</v>
      </c>
      <c r="G1734" s="263">
        <v>75.44</v>
      </c>
      <c r="H1734" s="264">
        <v>1338.66</v>
      </c>
      <c r="I1734" s="264">
        <v>301.18</v>
      </c>
      <c r="J1734" s="264">
        <v>7.16</v>
      </c>
      <c r="K1734" s="264">
        <v>1030.32</v>
      </c>
      <c r="L1734" s="354">
        <v>13.030857587851651</v>
      </c>
      <c r="M1734" s="354">
        <v>11.499809087437953</v>
      </c>
      <c r="N1734" s="354">
        <v>6.5090909090909088</v>
      </c>
      <c r="O1734" s="354">
        <v>13.65747613997879</v>
      </c>
      <c r="P1734" s="265"/>
      <c r="Q1734" s="265"/>
      <c r="R1734" s="265">
        <v>27</v>
      </c>
    </row>
    <row r="1735" spans="1:18" ht="60">
      <c r="A1735" s="261">
        <v>185</v>
      </c>
      <c r="B1735" s="258" t="s">
        <v>3064</v>
      </c>
      <c r="C1735" s="262" t="s">
        <v>3065</v>
      </c>
      <c r="D1735" s="263">
        <v>2.68</v>
      </c>
      <c r="E1735" s="263">
        <v>2.68</v>
      </c>
      <c r="F1735" s="263"/>
      <c r="G1735" s="263"/>
      <c r="H1735" s="264">
        <v>30.79</v>
      </c>
      <c r="I1735" s="264">
        <v>30.79</v>
      </c>
      <c r="J1735" s="264"/>
      <c r="K1735" s="264"/>
      <c r="L1735" s="355">
        <v>11.5</v>
      </c>
      <c r="M1735" s="355">
        <v>11.5</v>
      </c>
      <c r="N1735" s="354" t="s">
        <v>138</v>
      </c>
      <c r="O1735" s="354" t="s">
        <v>138</v>
      </c>
      <c r="P1735" s="265"/>
      <c r="Q1735" s="265"/>
      <c r="R1735" s="265">
        <v>27</v>
      </c>
    </row>
    <row r="1736" spans="1:18" ht="60">
      <c r="A1736" s="261">
        <v>186</v>
      </c>
      <c r="B1736" s="258" t="s">
        <v>3066</v>
      </c>
      <c r="C1736" s="262" t="s">
        <v>3067</v>
      </c>
      <c r="D1736" s="263">
        <v>10.82</v>
      </c>
      <c r="E1736" s="263">
        <v>10.82</v>
      </c>
      <c r="F1736" s="263"/>
      <c r="G1736" s="263"/>
      <c r="H1736" s="264">
        <v>124.4</v>
      </c>
      <c r="I1736" s="264">
        <v>124.4</v>
      </c>
      <c r="J1736" s="264"/>
      <c r="K1736" s="264"/>
      <c r="L1736" s="354">
        <v>11.497227356746766</v>
      </c>
      <c r="M1736" s="354">
        <v>11.497227356746766</v>
      </c>
      <c r="N1736" s="354" t="s">
        <v>138</v>
      </c>
      <c r="O1736" s="354" t="s">
        <v>138</v>
      </c>
      <c r="P1736" s="265"/>
      <c r="Q1736" s="265"/>
      <c r="R1736" s="265">
        <v>27</v>
      </c>
    </row>
    <row r="1737" spans="1:18" ht="72">
      <c r="A1737" s="261">
        <v>187</v>
      </c>
      <c r="B1737" s="258" t="s">
        <v>3068</v>
      </c>
      <c r="C1737" s="262" t="s">
        <v>3069</v>
      </c>
      <c r="D1737" s="263">
        <v>23.99</v>
      </c>
      <c r="E1737" s="263">
        <v>23.99</v>
      </c>
      <c r="F1737" s="263"/>
      <c r="G1737" s="263"/>
      <c r="H1737" s="264">
        <v>275.89999999999998</v>
      </c>
      <c r="I1737" s="264">
        <v>275.89999999999998</v>
      </c>
      <c r="J1737" s="264"/>
      <c r="K1737" s="264"/>
      <c r="L1737" s="354">
        <v>11.500625260525219</v>
      </c>
      <c r="M1737" s="354">
        <v>11.500625260525219</v>
      </c>
      <c r="N1737" s="354" t="s">
        <v>138</v>
      </c>
      <c r="O1737" s="354" t="s">
        <v>138</v>
      </c>
      <c r="P1737" s="265"/>
      <c r="Q1737" s="265"/>
      <c r="R1737" s="265">
        <v>27</v>
      </c>
    </row>
    <row r="1738" spans="1:18" ht="72">
      <c r="A1738" s="261">
        <v>188</v>
      </c>
      <c r="B1738" s="258" t="s">
        <v>3070</v>
      </c>
      <c r="C1738" s="262" t="s">
        <v>3071</v>
      </c>
      <c r="D1738" s="263">
        <v>32.020000000000003</v>
      </c>
      <c r="E1738" s="263">
        <v>32.020000000000003</v>
      </c>
      <c r="F1738" s="263"/>
      <c r="G1738" s="263"/>
      <c r="H1738" s="264">
        <v>368.28</v>
      </c>
      <c r="I1738" s="264">
        <v>368.28</v>
      </c>
      <c r="J1738" s="264"/>
      <c r="K1738" s="264"/>
      <c r="L1738" s="354">
        <v>11.501561524047469</v>
      </c>
      <c r="M1738" s="354">
        <v>11.501561524047469</v>
      </c>
      <c r="N1738" s="354" t="s">
        <v>138</v>
      </c>
      <c r="O1738" s="354" t="s">
        <v>138</v>
      </c>
      <c r="P1738" s="265"/>
      <c r="Q1738" s="265"/>
      <c r="R1738" s="265">
        <v>27</v>
      </c>
    </row>
    <row r="1739" spans="1:18" ht="72">
      <c r="A1739" s="266">
        <v>189</v>
      </c>
      <c r="B1739" s="267" t="s">
        <v>3072</v>
      </c>
      <c r="C1739" s="268" t="s">
        <v>3073</v>
      </c>
      <c r="D1739" s="269">
        <v>31.47</v>
      </c>
      <c r="E1739" s="269">
        <v>30.74</v>
      </c>
      <c r="F1739" s="269">
        <v>0.73</v>
      </c>
      <c r="G1739" s="269"/>
      <c r="H1739" s="270">
        <v>358.27</v>
      </c>
      <c r="I1739" s="270">
        <v>353.5</v>
      </c>
      <c r="J1739" s="270">
        <v>4.7699999999999996</v>
      </c>
      <c r="K1739" s="270"/>
      <c r="L1739" s="355">
        <v>11.384493168096601</v>
      </c>
      <c r="M1739" s="355">
        <v>11.499674690956409</v>
      </c>
      <c r="N1739" s="355">
        <v>6.5342465753424657</v>
      </c>
      <c r="O1739" s="355" t="s">
        <v>138</v>
      </c>
      <c r="P1739" s="271"/>
      <c r="Q1739" s="271"/>
      <c r="R1739" s="271">
        <v>27</v>
      </c>
    </row>
    <row r="1740" spans="1:18" ht="12.75">
      <c r="A1740" s="360" t="s">
        <v>3074</v>
      </c>
      <c r="B1740" s="361"/>
      <c r="C1740" s="361"/>
      <c r="D1740" s="361"/>
      <c r="E1740" s="361"/>
      <c r="F1740" s="361"/>
      <c r="G1740" s="361"/>
      <c r="H1740" s="361"/>
      <c r="I1740" s="361"/>
      <c r="J1740" s="361"/>
      <c r="K1740" s="361"/>
      <c r="L1740" s="361"/>
      <c r="M1740" s="361"/>
      <c r="N1740" s="361"/>
      <c r="O1740" s="361"/>
      <c r="P1740" s="361"/>
      <c r="Q1740" s="361"/>
      <c r="R1740" s="361"/>
    </row>
    <row r="1741" spans="1:18" ht="48">
      <c r="A1741" s="261">
        <v>190</v>
      </c>
      <c r="B1741" s="258" t="s">
        <v>3075</v>
      </c>
      <c r="C1741" s="262" t="s">
        <v>3076</v>
      </c>
      <c r="D1741" s="263">
        <v>266.3</v>
      </c>
      <c r="E1741" s="263">
        <v>45.75</v>
      </c>
      <c r="F1741" s="263">
        <v>3.29</v>
      </c>
      <c r="G1741" s="263">
        <v>217.26</v>
      </c>
      <c r="H1741" s="264">
        <v>2714.22</v>
      </c>
      <c r="I1741" s="264">
        <v>526.17999999999995</v>
      </c>
      <c r="J1741" s="264">
        <v>21.48</v>
      </c>
      <c r="K1741" s="264">
        <v>2166.56</v>
      </c>
      <c r="L1741" s="354">
        <v>10.192339466766803</v>
      </c>
      <c r="M1741" s="354">
        <v>11.501202185792348</v>
      </c>
      <c r="N1741" s="354">
        <v>6.5288753799392101</v>
      </c>
      <c r="O1741" s="354">
        <v>9.9721992083218272</v>
      </c>
      <c r="P1741" s="265"/>
      <c r="Q1741" s="265"/>
      <c r="R1741" s="265">
        <v>28</v>
      </c>
    </row>
    <row r="1742" spans="1:18" ht="48">
      <c r="A1742" s="261">
        <v>191</v>
      </c>
      <c r="B1742" s="258" t="s">
        <v>3077</v>
      </c>
      <c r="C1742" s="262" t="s">
        <v>3078</v>
      </c>
      <c r="D1742" s="263">
        <v>172.81</v>
      </c>
      <c r="E1742" s="263">
        <v>35.56</v>
      </c>
      <c r="F1742" s="263">
        <v>1.46</v>
      </c>
      <c r="G1742" s="263">
        <v>135.79</v>
      </c>
      <c r="H1742" s="264">
        <v>2272.15</v>
      </c>
      <c r="I1742" s="264">
        <v>408.99</v>
      </c>
      <c r="J1742" s="264">
        <v>9.5500000000000007</v>
      </c>
      <c r="K1742" s="264">
        <v>1853.61</v>
      </c>
      <c r="L1742" s="354">
        <v>13.14825530929923</v>
      </c>
      <c r="M1742" s="354">
        <v>11.50140607424072</v>
      </c>
      <c r="N1742" s="354">
        <v>6.5410958904109595</v>
      </c>
      <c r="O1742" s="354">
        <v>13.650563369909419</v>
      </c>
      <c r="P1742" s="265"/>
      <c r="Q1742" s="265"/>
      <c r="R1742" s="265">
        <v>28</v>
      </c>
    </row>
    <row r="1743" spans="1:18" ht="60">
      <c r="A1743" s="261">
        <v>192</v>
      </c>
      <c r="B1743" s="258" t="s">
        <v>3079</v>
      </c>
      <c r="C1743" s="262" t="s">
        <v>3080</v>
      </c>
      <c r="D1743" s="263">
        <v>3.96</v>
      </c>
      <c r="E1743" s="263">
        <v>3.96</v>
      </c>
      <c r="F1743" s="263"/>
      <c r="G1743" s="263"/>
      <c r="H1743" s="264">
        <v>45.57</v>
      </c>
      <c r="I1743" s="264">
        <v>45.57</v>
      </c>
      <c r="J1743" s="264"/>
      <c r="K1743" s="264"/>
      <c r="L1743" s="355">
        <v>11.5</v>
      </c>
      <c r="M1743" s="355">
        <v>11.5</v>
      </c>
      <c r="N1743" s="354" t="s">
        <v>138</v>
      </c>
      <c r="O1743" s="354" t="s">
        <v>138</v>
      </c>
      <c r="P1743" s="265"/>
      <c r="Q1743" s="265"/>
      <c r="R1743" s="265">
        <v>28</v>
      </c>
    </row>
    <row r="1744" spans="1:18" ht="60">
      <c r="A1744" s="261">
        <v>193</v>
      </c>
      <c r="B1744" s="258" t="s">
        <v>3081</v>
      </c>
      <c r="C1744" s="262" t="s">
        <v>3082</v>
      </c>
      <c r="D1744" s="263">
        <v>16.170000000000002</v>
      </c>
      <c r="E1744" s="263">
        <v>16.170000000000002</v>
      </c>
      <c r="F1744" s="263"/>
      <c r="G1744" s="263"/>
      <c r="H1744" s="264">
        <v>185.99</v>
      </c>
      <c r="I1744" s="264">
        <v>185.99</v>
      </c>
      <c r="J1744" s="264"/>
      <c r="K1744" s="264"/>
      <c r="L1744" s="354">
        <v>11.502164502164501</v>
      </c>
      <c r="M1744" s="354">
        <v>11.502164502164501</v>
      </c>
      <c r="N1744" s="354" t="s">
        <v>138</v>
      </c>
      <c r="O1744" s="354" t="s">
        <v>138</v>
      </c>
      <c r="P1744" s="265"/>
      <c r="Q1744" s="265"/>
      <c r="R1744" s="265">
        <v>28</v>
      </c>
    </row>
    <row r="1745" spans="1:18" ht="72">
      <c r="A1745" s="261">
        <v>194</v>
      </c>
      <c r="B1745" s="258" t="s">
        <v>3083</v>
      </c>
      <c r="C1745" s="262" t="s">
        <v>3084</v>
      </c>
      <c r="D1745" s="263">
        <v>36.31</v>
      </c>
      <c r="E1745" s="263">
        <v>36.31</v>
      </c>
      <c r="F1745" s="263"/>
      <c r="G1745" s="263"/>
      <c r="H1745" s="264">
        <v>417.55</v>
      </c>
      <c r="I1745" s="264">
        <v>417.55</v>
      </c>
      <c r="J1745" s="264"/>
      <c r="K1745" s="264"/>
      <c r="L1745" s="354">
        <v>11.499586890663728</v>
      </c>
      <c r="M1745" s="354">
        <v>11.499586890663728</v>
      </c>
      <c r="N1745" s="354" t="s">
        <v>138</v>
      </c>
      <c r="O1745" s="354" t="s">
        <v>138</v>
      </c>
      <c r="P1745" s="265"/>
      <c r="Q1745" s="265"/>
      <c r="R1745" s="265">
        <v>28</v>
      </c>
    </row>
    <row r="1746" spans="1:18" ht="72">
      <c r="A1746" s="261">
        <v>195</v>
      </c>
      <c r="B1746" s="258" t="s">
        <v>3085</v>
      </c>
      <c r="C1746" s="262" t="s">
        <v>3086</v>
      </c>
      <c r="D1746" s="263">
        <v>48.41</v>
      </c>
      <c r="E1746" s="263">
        <v>48.41</v>
      </c>
      <c r="F1746" s="263"/>
      <c r="G1746" s="263"/>
      <c r="H1746" s="264">
        <v>556.73</v>
      </c>
      <c r="I1746" s="264">
        <v>556.73</v>
      </c>
      <c r="J1746" s="264"/>
      <c r="K1746" s="264"/>
      <c r="L1746" s="354">
        <v>11.500309853336089</v>
      </c>
      <c r="M1746" s="354">
        <v>11.500309853336089</v>
      </c>
      <c r="N1746" s="354" t="s">
        <v>138</v>
      </c>
      <c r="O1746" s="354" t="s">
        <v>138</v>
      </c>
      <c r="P1746" s="265"/>
      <c r="Q1746" s="265"/>
      <c r="R1746" s="265">
        <v>28</v>
      </c>
    </row>
    <row r="1747" spans="1:18" ht="72">
      <c r="A1747" s="266">
        <v>196</v>
      </c>
      <c r="B1747" s="267" t="s">
        <v>3087</v>
      </c>
      <c r="C1747" s="268" t="s">
        <v>3088</v>
      </c>
      <c r="D1747" s="269">
        <v>48.12</v>
      </c>
      <c r="E1747" s="269">
        <v>47.02</v>
      </c>
      <c r="F1747" s="269">
        <v>1.1000000000000001</v>
      </c>
      <c r="G1747" s="269"/>
      <c r="H1747" s="270">
        <v>547.88</v>
      </c>
      <c r="I1747" s="270">
        <v>540.72</v>
      </c>
      <c r="J1747" s="270">
        <v>7.16</v>
      </c>
      <c r="K1747" s="270"/>
      <c r="L1747" s="355">
        <v>11.385702410640066</v>
      </c>
      <c r="M1747" s="355">
        <v>11.499787324542748</v>
      </c>
      <c r="N1747" s="355">
        <v>6.5090909090909088</v>
      </c>
      <c r="O1747" s="355" t="s">
        <v>138</v>
      </c>
      <c r="P1747" s="271"/>
      <c r="Q1747" s="271"/>
      <c r="R1747" s="271">
        <v>28</v>
      </c>
    </row>
    <row r="1748" spans="1:18" ht="12.75">
      <c r="A1748" s="360" t="s">
        <v>3089</v>
      </c>
      <c r="B1748" s="361"/>
      <c r="C1748" s="361"/>
      <c r="D1748" s="361"/>
      <c r="E1748" s="361"/>
      <c r="F1748" s="361"/>
      <c r="G1748" s="361"/>
      <c r="H1748" s="361"/>
      <c r="I1748" s="361"/>
      <c r="J1748" s="361"/>
      <c r="K1748" s="361"/>
      <c r="L1748" s="361"/>
      <c r="M1748" s="361"/>
      <c r="N1748" s="361"/>
      <c r="O1748" s="361"/>
      <c r="P1748" s="361"/>
      <c r="Q1748" s="361"/>
      <c r="R1748" s="361"/>
    </row>
    <row r="1749" spans="1:18" ht="48">
      <c r="A1749" s="261">
        <v>197</v>
      </c>
      <c r="B1749" s="258" t="s">
        <v>3090</v>
      </c>
      <c r="C1749" s="262" t="s">
        <v>3091</v>
      </c>
      <c r="D1749" s="263">
        <v>489.79</v>
      </c>
      <c r="E1749" s="263">
        <v>61.45</v>
      </c>
      <c r="F1749" s="263">
        <v>5.86</v>
      </c>
      <c r="G1749" s="263">
        <v>422.48</v>
      </c>
      <c r="H1749" s="264">
        <v>4957.6099999999997</v>
      </c>
      <c r="I1749" s="264">
        <v>706.66</v>
      </c>
      <c r="J1749" s="264">
        <v>38.19</v>
      </c>
      <c r="K1749" s="264">
        <v>4212.76</v>
      </c>
      <c r="L1749" s="354">
        <v>10.121909389738459</v>
      </c>
      <c r="M1749" s="354">
        <v>11.499755899104962</v>
      </c>
      <c r="N1749" s="354">
        <v>6.5170648464163818</v>
      </c>
      <c r="O1749" s="354">
        <v>9.9715016095436475</v>
      </c>
      <c r="P1749" s="265"/>
      <c r="Q1749" s="265"/>
      <c r="R1749" s="265">
        <v>29</v>
      </c>
    </row>
    <row r="1750" spans="1:18" ht="48">
      <c r="A1750" s="261">
        <v>198</v>
      </c>
      <c r="B1750" s="258" t="s">
        <v>3092</v>
      </c>
      <c r="C1750" s="262" t="s">
        <v>3093</v>
      </c>
      <c r="D1750" s="263">
        <v>316.51</v>
      </c>
      <c r="E1750" s="263">
        <v>49.52</v>
      </c>
      <c r="F1750" s="263">
        <v>2.93</v>
      </c>
      <c r="G1750" s="263">
        <v>264.06</v>
      </c>
      <c r="H1750" s="264">
        <v>4195.96</v>
      </c>
      <c r="I1750" s="264">
        <v>569.54</v>
      </c>
      <c r="J1750" s="264">
        <v>19.100000000000001</v>
      </c>
      <c r="K1750" s="264">
        <v>3607.32</v>
      </c>
      <c r="L1750" s="354">
        <v>13.256958705886071</v>
      </c>
      <c r="M1750" s="354">
        <v>11.501211631663972</v>
      </c>
      <c r="N1750" s="354">
        <v>6.5187713310580202</v>
      </c>
      <c r="O1750" s="354">
        <v>13.660986139513748</v>
      </c>
      <c r="P1750" s="265"/>
      <c r="Q1750" s="265"/>
      <c r="R1750" s="265">
        <v>29</v>
      </c>
    </row>
    <row r="1751" spans="1:18" ht="60">
      <c r="A1751" s="261">
        <v>199</v>
      </c>
      <c r="B1751" s="258" t="s">
        <v>3094</v>
      </c>
      <c r="C1751" s="262" t="s">
        <v>3095</v>
      </c>
      <c r="D1751" s="263">
        <v>6.1</v>
      </c>
      <c r="E1751" s="263">
        <v>6.1</v>
      </c>
      <c r="F1751" s="263"/>
      <c r="G1751" s="263"/>
      <c r="H1751" s="264">
        <v>70.209999999999994</v>
      </c>
      <c r="I1751" s="264">
        <v>70.209999999999994</v>
      </c>
      <c r="J1751" s="264"/>
      <c r="K1751" s="264"/>
      <c r="L1751" s="355">
        <v>11.5</v>
      </c>
      <c r="M1751" s="355">
        <v>11.5</v>
      </c>
      <c r="N1751" s="354" t="s">
        <v>138</v>
      </c>
      <c r="O1751" s="354" t="s">
        <v>138</v>
      </c>
      <c r="P1751" s="265"/>
      <c r="Q1751" s="265"/>
      <c r="R1751" s="265">
        <v>29</v>
      </c>
    </row>
    <row r="1752" spans="1:18" ht="60">
      <c r="A1752" s="261">
        <v>200</v>
      </c>
      <c r="B1752" s="258" t="s">
        <v>3096</v>
      </c>
      <c r="C1752" s="262" t="s">
        <v>3097</v>
      </c>
      <c r="D1752" s="263">
        <v>24.2</v>
      </c>
      <c r="E1752" s="263">
        <v>24.2</v>
      </c>
      <c r="F1752" s="263"/>
      <c r="G1752" s="263"/>
      <c r="H1752" s="264">
        <v>278.36</v>
      </c>
      <c r="I1752" s="264">
        <v>278.36</v>
      </c>
      <c r="J1752" s="264"/>
      <c r="K1752" s="264"/>
      <c r="L1752" s="354">
        <v>11.502479338842976</v>
      </c>
      <c r="M1752" s="354">
        <v>11.502479338842976</v>
      </c>
      <c r="N1752" s="354" t="s">
        <v>138</v>
      </c>
      <c r="O1752" s="354" t="s">
        <v>138</v>
      </c>
      <c r="P1752" s="265"/>
      <c r="Q1752" s="265"/>
      <c r="R1752" s="265">
        <v>29</v>
      </c>
    </row>
    <row r="1753" spans="1:18" ht="72">
      <c r="A1753" s="261">
        <v>201</v>
      </c>
      <c r="B1753" s="258" t="s">
        <v>3098</v>
      </c>
      <c r="C1753" s="262" t="s">
        <v>3099</v>
      </c>
      <c r="D1753" s="263">
        <v>54.73</v>
      </c>
      <c r="E1753" s="263">
        <v>54.73</v>
      </c>
      <c r="F1753" s="263"/>
      <c r="G1753" s="263"/>
      <c r="H1753" s="264">
        <v>629.4</v>
      </c>
      <c r="I1753" s="264">
        <v>629.4</v>
      </c>
      <c r="J1753" s="264"/>
      <c r="K1753" s="264"/>
      <c r="L1753" s="354">
        <v>11.500091357573544</v>
      </c>
      <c r="M1753" s="354">
        <v>11.500091357573544</v>
      </c>
      <c r="N1753" s="354" t="s">
        <v>138</v>
      </c>
      <c r="O1753" s="354" t="s">
        <v>138</v>
      </c>
      <c r="P1753" s="265"/>
      <c r="Q1753" s="265"/>
      <c r="R1753" s="265">
        <v>29</v>
      </c>
    </row>
    <row r="1754" spans="1:18" ht="72">
      <c r="A1754" s="261">
        <v>202</v>
      </c>
      <c r="B1754" s="258" t="s">
        <v>3100</v>
      </c>
      <c r="C1754" s="262" t="s">
        <v>3101</v>
      </c>
      <c r="D1754" s="263">
        <v>73.150000000000006</v>
      </c>
      <c r="E1754" s="263">
        <v>73.150000000000006</v>
      </c>
      <c r="F1754" s="263"/>
      <c r="G1754" s="263"/>
      <c r="H1754" s="264">
        <v>841.25</v>
      </c>
      <c r="I1754" s="264">
        <v>841.25</v>
      </c>
      <c r="J1754" s="264"/>
      <c r="K1754" s="264"/>
      <c r="L1754" s="354">
        <v>11.500341763499657</v>
      </c>
      <c r="M1754" s="354">
        <v>11.500341763499657</v>
      </c>
      <c r="N1754" s="354" t="s">
        <v>138</v>
      </c>
      <c r="O1754" s="354" t="s">
        <v>138</v>
      </c>
      <c r="P1754" s="265"/>
      <c r="Q1754" s="265"/>
      <c r="R1754" s="265">
        <v>29</v>
      </c>
    </row>
    <row r="1755" spans="1:18" ht="72">
      <c r="A1755" s="266">
        <v>203</v>
      </c>
      <c r="B1755" s="267" t="s">
        <v>3102</v>
      </c>
      <c r="C1755" s="268" t="s">
        <v>3103</v>
      </c>
      <c r="D1755" s="269">
        <v>71.12</v>
      </c>
      <c r="E1755" s="269">
        <v>69.290000000000006</v>
      </c>
      <c r="F1755" s="269">
        <v>1.83</v>
      </c>
      <c r="G1755" s="269"/>
      <c r="H1755" s="270">
        <v>808.84</v>
      </c>
      <c r="I1755" s="270">
        <v>796.91</v>
      </c>
      <c r="J1755" s="270">
        <v>11.93</v>
      </c>
      <c r="K1755" s="270"/>
      <c r="L1755" s="355">
        <v>11.372890888638921</v>
      </c>
      <c r="M1755" s="355">
        <v>11.501082407273776</v>
      </c>
      <c r="N1755" s="355">
        <v>6.5191256830601088</v>
      </c>
      <c r="O1755" s="355" t="s">
        <v>138</v>
      </c>
      <c r="P1755" s="271"/>
      <c r="Q1755" s="271"/>
      <c r="R1755" s="271">
        <v>29</v>
      </c>
    </row>
    <row r="1756" spans="1:18" ht="12.75">
      <c r="A1756" s="360" t="s">
        <v>3104</v>
      </c>
      <c r="B1756" s="361"/>
      <c r="C1756" s="361"/>
      <c r="D1756" s="361"/>
      <c r="E1756" s="361"/>
      <c r="F1756" s="361"/>
      <c r="G1756" s="361"/>
      <c r="H1756" s="361"/>
      <c r="I1756" s="361"/>
      <c r="J1756" s="361"/>
      <c r="K1756" s="361"/>
      <c r="L1756" s="361"/>
      <c r="M1756" s="361"/>
      <c r="N1756" s="361"/>
      <c r="O1756" s="361"/>
      <c r="P1756" s="361"/>
      <c r="Q1756" s="361"/>
      <c r="R1756" s="361"/>
    </row>
    <row r="1757" spans="1:18" ht="48">
      <c r="A1757" s="261">
        <v>204</v>
      </c>
      <c r="B1757" s="258" t="s">
        <v>3105</v>
      </c>
      <c r="C1757" s="262" t="s">
        <v>3106</v>
      </c>
      <c r="D1757" s="263">
        <v>47.62</v>
      </c>
      <c r="E1757" s="263">
        <v>18.18</v>
      </c>
      <c r="F1757" s="263">
        <v>0.37</v>
      </c>
      <c r="G1757" s="263">
        <v>29.07</v>
      </c>
      <c r="H1757" s="264">
        <v>588.72</v>
      </c>
      <c r="I1757" s="264">
        <v>209.11</v>
      </c>
      <c r="J1757" s="264">
        <v>2.39</v>
      </c>
      <c r="K1757" s="264">
        <v>377.22</v>
      </c>
      <c r="L1757" s="354">
        <v>12.36287274254515</v>
      </c>
      <c r="M1757" s="354">
        <v>11.502200220022003</v>
      </c>
      <c r="N1757" s="354">
        <v>6.4594594594594597</v>
      </c>
      <c r="O1757" s="354">
        <v>12.976264189886482</v>
      </c>
      <c r="P1757" s="265"/>
      <c r="Q1757" s="265"/>
      <c r="R1757" s="265">
        <v>30</v>
      </c>
    </row>
    <row r="1758" spans="1:18" ht="48">
      <c r="A1758" s="261">
        <v>205</v>
      </c>
      <c r="B1758" s="258" t="s">
        <v>3107</v>
      </c>
      <c r="C1758" s="262" t="s">
        <v>3108</v>
      </c>
      <c r="D1758" s="263">
        <v>29.99</v>
      </c>
      <c r="E1758" s="263">
        <v>14.11</v>
      </c>
      <c r="F1758" s="263">
        <v>0.37</v>
      </c>
      <c r="G1758" s="263">
        <v>15.51</v>
      </c>
      <c r="H1758" s="264">
        <v>455.91</v>
      </c>
      <c r="I1758" s="264">
        <v>162.24</v>
      </c>
      <c r="J1758" s="264">
        <v>2.39</v>
      </c>
      <c r="K1758" s="264">
        <v>291.27999999999997</v>
      </c>
      <c r="L1758" s="354">
        <v>15.202067355785264</v>
      </c>
      <c r="M1758" s="354">
        <v>11.498228206945431</v>
      </c>
      <c r="N1758" s="354">
        <v>6.4594594594594597</v>
      </c>
      <c r="O1758" s="354">
        <v>18.780141843971631</v>
      </c>
      <c r="P1758" s="265"/>
      <c r="Q1758" s="265"/>
      <c r="R1758" s="265">
        <v>30</v>
      </c>
    </row>
    <row r="1759" spans="1:18" ht="60">
      <c r="A1759" s="261">
        <v>206</v>
      </c>
      <c r="B1759" s="258" t="s">
        <v>3109</v>
      </c>
      <c r="C1759" s="262" t="s">
        <v>3110</v>
      </c>
      <c r="D1759" s="263">
        <v>1.71</v>
      </c>
      <c r="E1759" s="263">
        <v>1.71</v>
      </c>
      <c r="F1759" s="263"/>
      <c r="G1759" s="263"/>
      <c r="H1759" s="264">
        <v>19.71</v>
      </c>
      <c r="I1759" s="264">
        <v>19.71</v>
      </c>
      <c r="J1759" s="264"/>
      <c r="K1759" s="264"/>
      <c r="L1759" s="355">
        <v>11.5</v>
      </c>
      <c r="M1759" s="355">
        <v>11.5</v>
      </c>
      <c r="N1759" s="354" t="s">
        <v>138</v>
      </c>
      <c r="O1759" s="354" t="s">
        <v>138</v>
      </c>
      <c r="P1759" s="265"/>
      <c r="Q1759" s="265"/>
      <c r="R1759" s="265">
        <v>30</v>
      </c>
    </row>
    <row r="1760" spans="1:18" ht="60">
      <c r="A1760" s="261">
        <v>207</v>
      </c>
      <c r="B1760" s="258" t="s">
        <v>3111</v>
      </c>
      <c r="C1760" s="262" t="s">
        <v>3112</v>
      </c>
      <c r="D1760" s="263">
        <v>6.53</v>
      </c>
      <c r="E1760" s="263">
        <v>6.53</v>
      </c>
      <c r="F1760" s="263"/>
      <c r="G1760" s="263"/>
      <c r="H1760" s="264">
        <v>75.13</v>
      </c>
      <c r="I1760" s="264">
        <v>75.13</v>
      </c>
      <c r="J1760" s="264"/>
      <c r="K1760" s="264"/>
      <c r="L1760" s="355">
        <v>11.5</v>
      </c>
      <c r="M1760" s="355">
        <v>11.5</v>
      </c>
      <c r="N1760" s="354" t="s">
        <v>138</v>
      </c>
      <c r="O1760" s="354" t="s">
        <v>138</v>
      </c>
      <c r="P1760" s="265"/>
      <c r="Q1760" s="265"/>
      <c r="R1760" s="265">
        <v>30</v>
      </c>
    </row>
    <row r="1761" spans="1:18" ht="84">
      <c r="A1761" s="261">
        <v>208</v>
      </c>
      <c r="B1761" s="258" t="s">
        <v>3113</v>
      </c>
      <c r="C1761" s="262" t="s">
        <v>3114</v>
      </c>
      <c r="D1761" s="263">
        <v>13.98</v>
      </c>
      <c r="E1761" s="263">
        <v>13.98</v>
      </c>
      <c r="F1761" s="263"/>
      <c r="G1761" s="263"/>
      <c r="H1761" s="264">
        <v>160.81</v>
      </c>
      <c r="I1761" s="264">
        <v>160.81</v>
      </c>
      <c r="J1761" s="264"/>
      <c r="K1761" s="264"/>
      <c r="L1761" s="354">
        <v>11.502861230329041</v>
      </c>
      <c r="M1761" s="354">
        <v>11.502861230329041</v>
      </c>
      <c r="N1761" s="354" t="s">
        <v>138</v>
      </c>
      <c r="O1761" s="354" t="s">
        <v>138</v>
      </c>
      <c r="P1761" s="265"/>
      <c r="Q1761" s="265"/>
      <c r="R1761" s="265">
        <v>30</v>
      </c>
    </row>
    <row r="1762" spans="1:18" ht="84">
      <c r="A1762" s="261">
        <v>209</v>
      </c>
      <c r="B1762" s="258" t="s">
        <v>3115</v>
      </c>
      <c r="C1762" s="262" t="s">
        <v>3116</v>
      </c>
      <c r="D1762" s="263">
        <v>19.079999999999998</v>
      </c>
      <c r="E1762" s="263">
        <v>19.079999999999998</v>
      </c>
      <c r="F1762" s="263"/>
      <c r="G1762" s="263"/>
      <c r="H1762" s="264">
        <v>219.4</v>
      </c>
      <c r="I1762" s="264">
        <v>219.4</v>
      </c>
      <c r="J1762" s="264"/>
      <c r="K1762" s="264"/>
      <c r="L1762" s="354">
        <v>11.498951781970652</v>
      </c>
      <c r="M1762" s="354">
        <v>11.498951781970652</v>
      </c>
      <c r="N1762" s="354" t="s">
        <v>138</v>
      </c>
      <c r="O1762" s="354" t="s">
        <v>138</v>
      </c>
      <c r="P1762" s="265"/>
      <c r="Q1762" s="265"/>
      <c r="R1762" s="265">
        <v>30</v>
      </c>
    </row>
    <row r="1763" spans="1:18" ht="72">
      <c r="A1763" s="266">
        <v>210</v>
      </c>
      <c r="B1763" s="267" t="s">
        <v>3117</v>
      </c>
      <c r="C1763" s="268" t="s">
        <v>3118</v>
      </c>
      <c r="D1763" s="269">
        <v>17.989999999999998</v>
      </c>
      <c r="E1763" s="269">
        <v>17.989999999999998</v>
      </c>
      <c r="F1763" s="269"/>
      <c r="G1763" s="269"/>
      <c r="H1763" s="270">
        <v>206.94</v>
      </c>
      <c r="I1763" s="270">
        <v>206.94</v>
      </c>
      <c r="J1763" s="270"/>
      <c r="K1763" s="270"/>
      <c r="L1763" s="355">
        <v>11.503057254030017</v>
      </c>
      <c r="M1763" s="355">
        <v>11.503057254030017</v>
      </c>
      <c r="N1763" s="355" t="s">
        <v>138</v>
      </c>
      <c r="O1763" s="355" t="s">
        <v>138</v>
      </c>
      <c r="P1763" s="271"/>
      <c r="Q1763" s="271"/>
      <c r="R1763" s="271">
        <v>30</v>
      </c>
    </row>
    <row r="1764" spans="1:18" ht="12.75">
      <c r="A1764" s="360" t="s">
        <v>3119</v>
      </c>
      <c r="B1764" s="361"/>
      <c r="C1764" s="361"/>
      <c r="D1764" s="361"/>
      <c r="E1764" s="361"/>
      <c r="F1764" s="361"/>
      <c r="G1764" s="361"/>
      <c r="H1764" s="361"/>
      <c r="I1764" s="361"/>
      <c r="J1764" s="361"/>
      <c r="K1764" s="361"/>
      <c r="L1764" s="361"/>
      <c r="M1764" s="361"/>
      <c r="N1764" s="361"/>
      <c r="O1764" s="361"/>
      <c r="P1764" s="361"/>
      <c r="Q1764" s="361"/>
      <c r="R1764" s="361"/>
    </row>
    <row r="1765" spans="1:18" ht="48">
      <c r="A1765" s="261">
        <v>211</v>
      </c>
      <c r="B1765" s="258" t="s">
        <v>3120</v>
      </c>
      <c r="C1765" s="262" t="s">
        <v>3121</v>
      </c>
      <c r="D1765" s="263">
        <v>216.28</v>
      </c>
      <c r="E1765" s="263">
        <v>29.78</v>
      </c>
      <c r="F1765" s="263">
        <v>0.37</v>
      </c>
      <c r="G1765" s="263">
        <v>186.13</v>
      </c>
      <c r="H1765" s="264">
        <v>2759.2</v>
      </c>
      <c r="I1765" s="264">
        <v>342.51</v>
      </c>
      <c r="J1765" s="264">
        <v>2.39</v>
      </c>
      <c r="K1765" s="264">
        <v>2414.3000000000002</v>
      </c>
      <c r="L1765" s="354">
        <v>12.757536526724616</v>
      </c>
      <c r="M1765" s="354">
        <v>11.501343183344526</v>
      </c>
      <c r="N1765" s="354">
        <v>6.4594594594594597</v>
      </c>
      <c r="O1765" s="354">
        <v>12.971041745016924</v>
      </c>
      <c r="P1765" s="265"/>
      <c r="Q1765" s="265"/>
      <c r="R1765" s="265">
        <v>31</v>
      </c>
    </row>
    <row r="1766" spans="1:18" ht="48">
      <c r="A1766" s="261">
        <v>212</v>
      </c>
      <c r="B1766" s="258" t="s">
        <v>3122</v>
      </c>
      <c r="C1766" s="262" t="s">
        <v>3123</v>
      </c>
      <c r="D1766" s="263">
        <v>52.15</v>
      </c>
      <c r="E1766" s="263">
        <v>22.89</v>
      </c>
      <c r="F1766" s="263">
        <v>0.37</v>
      </c>
      <c r="G1766" s="263">
        <v>28.89</v>
      </c>
      <c r="H1766" s="264">
        <v>807.22</v>
      </c>
      <c r="I1766" s="264">
        <v>263.19</v>
      </c>
      <c r="J1766" s="264">
        <v>2.39</v>
      </c>
      <c r="K1766" s="264">
        <v>541.64</v>
      </c>
      <c r="L1766" s="354">
        <v>15.478811121764142</v>
      </c>
      <c r="M1766" s="354">
        <v>11.498034076015728</v>
      </c>
      <c r="N1766" s="354">
        <v>6.4594594594594597</v>
      </c>
      <c r="O1766" s="354">
        <v>18.748355832467983</v>
      </c>
      <c r="P1766" s="265"/>
      <c r="Q1766" s="265"/>
      <c r="R1766" s="265">
        <v>31</v>
      </c>
    </row>
    <row r="1767" spans="1:18" ht="60">
      <c r="A1767" s="261">
        <v>213</v>
      </c>
      <c r="B1767" s="258" t="s">
        <v>3124</v>
      </c>
      <c r="C1767" s="262" t="s">
        <v>3125</v>
      </c>
      <c r="D1767" s="263">
        <v>2.36</v>
      </c>
      <c r="E1767" s="263">
        <v>2.36</v>
      </c>
      <c r="F1767" s="263"/>
      <c r="G1767" s="263"/>
      <c r="H1767" s="264">
        <v>27.1</v>
      </c>
      <c r="I1767" s="264">
        <v>27.1</v>
      </c>
      <c r="J1767" s="264"/>
      <c r="K1767" s="264"/>
      <c r="L1767" s="355">
        <v>11.5</v>
      </c>
      <c r="M1767" s="355">
        <v>11.5</v>
      </c>
      <c r="N1767" s="354" t="s">
        <v>138</v>
      </c>
      <c r="O1767" s="354" t="s">
        <v>138</v>
      </c>
      <c r="P1767" s="265"/>
      <c r="Q1767" s="265"/>
      <c r="R1767" s="265">
        <v>31</v>
      </c>
    </row>
    <row r="1768" spans="1:18" ht="60">
      <c r="A1768" s="261">
        <v>214</v>
      </c>
      <c r="B1768" s="258" t="s">
        <v>3126</v>
      </c>
      <c r="C1768" s="262" t="s">
        <v>3127</v>
      </c>
      <c r="D1768" s="263">
        <v>9.32</v>
      </c>
      <c r="E1768" s="263">
        <v>9.32</v>
      </c>
      <c r="F1768" s="263"/>
      <c r="G1768" s="263"/>
      <c r="H1768" s="264">
        <v>107.16</v>
      </c>
      <c r="I1768" s="264">
        <v>107.16</v>
      </c>
      <c r="J1768" s="264"/>
      <c r="K1768" s="264"/>
      <c r="L1768" s="354">
        <v>11.497854077253217</v>
      </c>
      <c r="M1768" s="354">
        <v>11.497854077253217</v>
      </c>
      <c r="N1768" s="354" t="s">
        <v>138</v>
      </c>
      <c r="O1768" s="354" t="s">
        <v>138</v>
      </c>
      <c r="P1768" s="265"/>
      <c r="Q1768" s="265"/>
      <c r="R1768" s="265">
        <v>31</v>
      </c>
    </row>
    <row r="1769" spans="1:18" ht="84">
      <c r="A1769" s="261">
        <v>215</v>
      </c>
      <c r="B1769" s="258" t="s">
        <v>3128</v>
      </c>
      <c r="C1769" s="262" t="s">
        <v>3129</v>
      </c>
      <c r="D1769" s="263">
        <v>19.399999999999999</v>
      </c>
      <c r="E1769" s="263">
        <v>19.399999999999999</v>
      </c>
      <c r="F1769" s="263"/>
      <c r="G1769" s="263"/>
      <c r="H1769" s="264">
        <v>223.14</v>
      </c>
      <c r="I1769" s="264">
        <v>223.14</v>
      </c>
      <c r="J1769" s="264"/>
      <c r="K1769" s="264"/>
      <c r="L1769" s="354">
        <v>11.502061855670103</v>
      </c>
      <c r="M1769" s="354">
        <v>11.502061855670103</v>
      </c>
      <c r="N1769" s="354" t="s">
        <v>138</v>
      </c>
      <c r="O1769" s="354" t="s">
        <v>138</v>
      </c>
      <c r="P1769" s="265"/>
      <c r="Q1769" s="265"/>
      <c r="R1769" s="265">
        <v>31</v>
      </c>
    </row>
    <row r="1770" spans="1:18" ht="84">
      <c r="A1770" s="261">
        <v>216</v>
      </c>
      <c r="B1770" s="258" t="s">
        <v>3130</v>
      </c>
      <c r="C1770" s="262" t="s">
        <v>3131</v>
      </c>
      <c r="D1770" s="263">
        <v>26.34</v>
      </c>
      <c r="E1770" s="263">
        <v>26.34</v>
      </c>
      <c r="F1770" s="263"/>
      <c r="G1770" s="263"/>
      <c r="H1770" s="264">
        <v>302.92</v>
      </c>
      <c r="I1770" s="264">
        <v>302.92</v>
      </c>
      <c r="J1770" s="264"/>
      <c r="K1770" s="264"/>
      <c r="L1770" s="354">
        <v>11.500379650721337</v>
      </c>
      <c r="M1770" s="354">
        <v>11.500379650721337</v>
      </c>
      <c r="N1770" s="354" t="s">
        <v>138</v>
      </c>
      <c r="O1770" s="354" t="s">
        <v>138</v>
      </c>
      <c r="P1770" s="265"/>
      <c r="Q1770" s="265"/>
      <c r="R1770" s="265">
        <v>31</v>
      </c>
    </row>
    <row r="1771" spans="1:18" ht="72">
      <c r="A1771" s="266">
        <v>217</v>
      </c>
      <c r="B1771" s="267" t="s">
        <v>3132</v>
      </c>
      <c r="C1771" s="268" t="s">
        <v>3133</v>
      </c>
      <c r="D1771" s="269">
        <v>25.47</v>
      </c>
      <c r="E1771" s="269">
        <v>25.47</v>
      </c>
      <c r="F1771" s="269"/>
      <c r="G1771" s="269"/>
      <c r="H1771" s="270">
        <v>292.95</v>
      </c>
      <c r="I1771" s="270">
        <v>292.95</v>
      </c>
      <c r="J1771" s="270"/>
      <c r="K1771" s="270"/>
      <c r="L1771" s="355">
        <v>11.501766784452297</v>
      </c>
      <c r="M1771" s="355">
        <v>11.501766784452297</v>
      </c>
      <c r="N1771" s="355" t="s">
        <v>138</v>
      </c>
      <c r="O1771" s="355" t="s">
        <v>138</v>
      </c>
      <c r="P1771" s="271"/>
      <c r="Q1771" s="271"/>
      <c r="R1771" s="271">
        <v>31</v>
      </c>
    </row>
    <row r="1772" spans="1:18" ht="12.75">
      <c r="A1772" s="360" t="s">
        <v>3134</v>
      </c>
      <c r="B1772" s="361"/>
      <c r="C1772" s="361"/>
      <c r="D1772" s="361"/>
      <c r="E1772" s="361"/>
      <c r="F1772" s="361"/>
      <c r="G1772" s="361"/>
      <c r="H1772" s="361"/>
      <c r="I1772" s="361"/>
      <c r="J1772" s="361"/>
      <c r="K1772" s="361"/>
      <c r="L1772" s="361"/>
      <c r="M1772" s="361"/>
      <c r="N1772" s="361"/>
      <c r="O1772" s="361"/>
      <c r="P1772" s="361"/>
      <c r="Q1772" s="361"/>
      <c r="R1772" s="361"/>
    </row>
    <row r="1773" spans="1:18" ht="48">
      <c r="A1773" s="261">
        <v>218</v>
      </c>
      <c r="B1773" s="258" t="s">
        <v>3135</v>
      </c>
      <c r="C1773" s="262" t="s">
        <v>3136</v>
      </c>
      <c r="D1773" s="263">
        <v>226.63</v>
      </c>
      <c r="E1773" s="263">
        <v>39.4</v>
      </c>
      <c r="F1773" s="263">
        <v>1.1000000000000001</v>
      </c>
      <c r="G1773" s="263">
        <v>186.13</v>
      </c>
      <c r="H1773" s="264">
        <v>2874.54</v>
      </c>
      <c r="I1773" s="264">
        <v>453.08</v>
      </c>
      <c r="J1773" s="264">
        <v>7.16</v>
      </c>
      <c r="K1773" s="264">
        <v>2414.3000000000002</v>
      </c>
      <c r="L1773" s="354">
        <v>12.683845916251158</v>
      </c>
      <c r="M1773" s="354">
        <v>11.499492385786802</v>
      </c>
      <c r="N1773" s="354">
        <v>6.5090909090909088</v>
      </c>
      <c r="O1773" s="354">
        <v>12.971041745016924</v>
      </c>
      <c r="P1773" s="265"/>
      <c r="Q1773" s="265"/>
      <c r="R1773" s="265">
        <v>32</v>
      </c>
    </row>
    <row r="1774" spans="1:18" ht="48">
      <c r="A1774" s="261">
        <v>219</v>
      </c>
      <c r="B1774" s="258" t="s">
        <v>3137</v>
      </c>
      <c r="C1774" s="262" t="s">
        <v>3138</v>
      </c>
      <c r="D1774" s="263">
        <v>58.25</v>
      </c>
      <c r="E1774" s="263">
        <v>28.63</v>
      </c>
      <c r="F1774" s="263">
        <v>0.73</v>
      </c>
      <c r="G1774" s="263">
        <v>28.89</v>
      </c>
      <c r="H1774" s="264">
        <v>875.7</v>
      </c>
      <c r="I1774" s="264">
        <v>329.29</v>
      </c>
      <c r="J1774" s="264">
        <v>4.7699999999999996</v>
      </c>
      <c r="K1774" s="264">
        <v>541.64</v>
      </c>
      <c r="L1774" s="354">
        <v>15.033476394849787</v>
      </c>
      <c r="M1774" s="354">
        <v>11.501571777855398</v>
      </c>
      <c r="N1774" s="354">
        <v>6.5342465753424657</v>
      </c>
      <c r="O1774" s="354">
        <v>18.748355832467983</v>
      </c>
      <c r="P1774" s="265"/>
      <c r="Q1774" s="265"/>
      <c r="R1774" s="265">
        <v>32</v>
      </c>
    </row>
    <row r="1775" spans="1:18" ht="60">
      <c r="A1775" s="261">
        <v>220</v>
      </c>
      <c r="B1775" s="258" t="s">
        <v>3139</v>
      </c>
      <c r="C1775" s="262" t="s">
        <v>3140</v>
      </c>
      <c r="D1775" s="263">
        <v>3</v>
      </c>
      <c r="E1775" s="263">
        <v>3</v>
      </c>
      <c r="F1775" s="263"/>
      <c r="G1775" s="263"/>
      <c r="H1775" s="264">
        <v>34.49</v>
      </c>
      <c r="I1775" s="264">
        <v>34.49</v>
      </c>
      <c r="J1775" s="264"/>
      <c r="K1775" s="264"/>
      <c r="L1775" s="354">
        <v>11.496666666666668</v>
      </c>
      <c r="M1775" s="354">
        <v>11.496666666666668</v>
      </c>
      <c r="N1775" s="354" t="s">
        <v>138</v>
      </c>
      <c r="O1775" s="354" t="s">
        <v>138</v>
      </c>
      <c r="P1775" s="265"/>
      <c r="Q1775" s="265"/>
      <c r="R1775" s="265">
        <v>32</v>
      </c>
    </row>
    <row r="1776" spans="1:18" ht="60">
      <c r="A1776" s="261">
        <v>221</v>
      </c>
      <c r="B1776" s="258" t="s">
        <v>3141</v>
      </c>
      <c r="C1776" s="262" t="s">
        <v>3142</v>
      </c>
      <c r="D1776" s="263">
        <v>12.1</v>
      </c>
      <c r="E1776" s="263">
        <v>12.1</v>
      </c>
      <c r="F1776" s="263"/>
      <c r="G1776" s="263"/>
      <c r="H1776" s="264">
        <v>139.18</v>
      </c>
      <c r="I1776" s="264">
        <v>139.18</v>
      </c>
      <c r="J1776" s="264"/>
      <c r="K1776" s="264"/>
      <c r="L1776" s="354">
        <v>11.502479338842976</v>
      </c>
      <c r="M1776" s="354">
        <v>11.502479338842976</v>
      </c>
      <c r="N1776" s="354" t="s">
        <v>138</v>
      </c>
      <c r="O1776" s="354" t="s">
        <v>138</v>
      </c>
      <c r="P1776" s="265"/>
      <c r="Q1776" s="265"/>
      <c r="R1776" s="265">
        <v>32</v>
      </c>
    </row>
    <row r="1777" spans="1:18" ht="84">
      <c r="A1777" s="261">
        <v>222</v>
      </c>
      <c r="B1777" s="258" t="s">
        <v>3143</v>
      </c>
      <c r="C1777" s="262" t="s">
        <v>3144</v>
      </c>
      <c r="D1777" s="263">
        <v>24.72</v>
      </c>
      <c r="E1777" s="263">
        <v>24.72</v>
      </c>
      <c r="F1777" s="263"/>
      <c r="G1777" s="263"/>
      <c r="H1777" s="264">
        <v>284.22000000000003</v>
      </c>
      <c r="I1777" s="264">
        <v>284.22000000000003</v>
      </c>
      <c r="J1777" s="264"/>
      <c r="K1777" s="264"/>
      <c r="L1777" s="354">
        <v>11.497572815533982</v>
      </c>
      <c r="M1777" s="354">
        <v>11.497572815533982</v>
      </c>
      <c r="N1777" s="354" t="s">
        <v>138</v>
      </c>
      <c r="O1777" s="354" t="s">
        <v>138</v>
      </c>
      <c r="P1777" s="265"/>
      <c r="Q1777" s="265"/>
      <c r="R1777" s="265">
        <v>32</v>
      </c>
    </row>
    <row r="1778" spans="1:18" ht="84">
      <c r="A1778" s="261">
        <v>223</v>
      </c>
      <c r="B1778" s="258" t="s">
        <v>3145</v>
      </c>
      <c r="C1778" s="262" t="s">
        <v>3146</v>
      </c>
      <c r="D1778" s="263">
        <v>33.17</v>
      </c>
      <c r="E1778" s="263">
        <v>33.17</v>
      </c>
      <c r="F1778" s="263"/>
      <c r="G1778" s="263"/>
      <c r="H1778" s="264">
        <v>381.46</v>
      </c>
      <c r="I1778" s="264">
        <v>381.46</v>
      </c>
      <c r="J1778" s="264"/>
      <c r="K1778" s="264"/>
      <c r="L1778" s="354">
        <v>11.500150738619233</v>
      </c>
      <c r="M1778" s="354">
        <v>11.500150738619233</v>
      </c>
      <c r="N1778" s="354" t="s">
        <v>138</v>
      </c>
      <c r="O1778" s="354" t="s">
        <v>138</v>
      </c>
      <c r="P1778" s="265"/>
      <c r="Q1778" s="265"/>
      <c r="R1778" s="265">
        <v>32</v>
      </c>
    </row>
    <row r="1779" spans="1:18" ht="72">
      <c r="A1779" s="266">
        <v>224</v>
      </c>
      <c r="B1779" s="267" t="s">
        <v>3147</v>
      </c>
      <c r="C1779" s="268" t="s">
        <v>3148</v>
      </c>
      <c r="D1779" s="269">
        <v>33.17</v>
      </c>
      <c r="E1779" s="269">
        <v>33.17</v>
      </c>
      <c r="F1779" s="269"/>
      <c r="G1779" s="269"/>
      <c r="H1779" s="270">
        <v>381.46</v>
      </c>
      <c r="I1779" s="270">
        <v>381.46</v>
      </c>
      <c r="J1779" s="270"/>
      <c r="K1779" s="270"/>
      <c r="L1779" s="355">
        <v>11.500150738619233</v>
      </c>
      <c r="M1779" s="355">
        <v>11.500150738619233</v>
      </c>
      <c r="N1779" s="355" t="s">
        <v>138</v>
      </c>
      <c r="O1779" s="355" t="s">
        <v>138</v>
      </c>
      <c r="P1779" s="271"/>
      <c r="Q1779" s="271"/>
      <c r="R1779" s="271">
        <v>32</v>
      </c>
    </row>
    <row r="1780" spans="1:18" ht="12.75">
      <c r="A1780" s="360" t="s">
        <v>3149</v>
      </c>
      <c r="B1780" s="361"/>
      <c r="C1780" s="361"/>
      <c r="D1780" s="361"/>
      <c r="E1780" s="361"/>
      <c r="F1780" s="361"/>
      <c r="G1780" s="361"/>
      <c r="H1780" s="361"/>
      <c r="I1780" s="361"/>
      <c r="J1780" s="361"/>
      <c r="K1780" s="361"/>
      <c r="L1780" s="361"/>
      <c r="M1780" s="361"/>
      <c r="N1780" s="361"/>
      <c r="O1780" s="361"/>
      <c r="P1780" s="361"/>
      <c r="Q1780" s="361"/>
      <c r="R1780" s="361"/>
    </row>
    <row r="1781" spans="1:18" ht="48">
      <c r="A1781" s="261">
        <v>225</v>
      </c>
      <c r="B1781" s="258" t="s">
        <v>3150</v>
      </c>
      <c r="C1781" s="262" t="s">
        <v>3151</v>
      </c>
      <c r="D1781" s="263">
        <v>392.32</v>
      </c>
      <c r="E1781" s="263">
        <v>49.22</v>
      </c>
      <c r="F1781" s="263">
        <v>1.83</v>
      </c>
      <c r="G1781" s="263">
        <v>341.27</v>
      </c>
      <c r="H1781" s="264">
        <v>5004.62</v>
      </c>
      <c r="I1781" s="264">
        <v>566.04999999999995</v>
      </c>
      <c r="J1781" s="264">
        <v>11.93</v>
      </c>
      <c r="K1781" s="264">
        <v>4426.6400000000003</v>
      </c>
      <c r="L1781" s="354">
        <v>12.756474306688418</v>
      </c>
      <c r="M1781" s="354">
        <v>11.500406338886631</v>
      </c>
      <c r="N1781" s="354">
        <v>6.5191256830601088</v>
      </c>
      <c r="O1781" s="354">
        <v>12.97107861810297</v>
      </c>
      <c r="P1781" s="265"/>
      <c r="Q1781" s="265"/>
      <c r="R1781" s="265">
        <v>33</v>
      </c>
    </row>
    <row r="1782" spans="1:18" ht="48">
      <c r="A1782" s="261">
        <v>226</v>
      </c>
      <c r="B1782" s="258" t="s">
        <v>3152</v>
      </c>
      <c r="C1782" s="262" t="s">
        <v>3153</v>
      </c>
      <c r="D1782" s="263">
        <v>118.38</v>
      </c>
      <c r="E1782" s="263">
        <v>36.369999999999997</v>
      </c>
      <c r="F1782" s="263">
        <v>1.1000000000000001</v>
      </c>
      <c r="G1782" s="263">
        <v>80.91</v>
      </c>
      <c r="H1782" s="264">
        <v>1941.98</v>
      </c>
      <c r="I1782" s="264">
        <v>418.23</v>
      </c>
      <c r="J1782" s="264">
        <v>7.16</v>
      </c>
      <c r="K1782" s="264">
        <v>1516.59</v>
      </c>
      <c r="L1782" s="354">
        <v>16.404629160331137</v>
      </c>
      <c r="M1782" s="354">
        <v>11.49931262029145</v>
      </c>
      <c r="N1782" s="354">
        <v>6.5090909090909088</v>
      </c>
      <c r="O1782" s="354">
        <v>18.744160177975527</v>
      </c>
      <c r="P1782" s="265"/>
      <c r="Q1782" s="265"/>
      <c r="R1782" s="265">
        <v>33</v>
      </c>
    </row>
    <row r="1783" spans="1:18" ht="60">
      <c r="A1783" s="261">
        <v>227</v>
      </c>
      <c r="B1783" s="258" t="s">
        <v>3154</v>
      </c>
      <c r="C1783" s="262" t="s">
        <v>3155</v>
      </c>
      <c r="D1783" s="263">
        <v>3.64</v>
      </c>
      <c r="E1783" s="263">
        <v>3.64</v>
      </c>
      <c r="F1783" s="263"/>
      <c r="G1783" s="263"/>
      <c r="H1783" s="264">
        <v>41.88</v>
      </c>
      <c r="I1783" s="264">
        <v>41.88</v>
      </c>
      <c r="J1783" s="264"/>
      <c r="K1783" s="264"/>
      <c r="L1783" s="355">
        <v>11.5</v>
      </c>
      <c r="M1783" s="355">
        <v>11.5</v>
      </c>
      <c r="N1783" s="354" t="s">
        <v>138</v>
      </c>
      <c r="O1783" s="354" t="s">
        <v>138</v>
      </c>
      <c r="P1783" s="265"/>
      <c r="Q1783" s="265"/>
      <c r="R1783" s="265">
        <v>33</v>
      </c>
    </row>
    <row r="1784" spans="1:18" ht="60">
      <c r="A1784" s="261">
        <v>228</v>
      </c>
      <c r="B1784" s="258" t="s">
        <v>3156</v>
      </c>
      <c r="C1784" s="262" t="s">
        <v>3157</v>
      </c>
      <c r="D1784" s="263">
        <v>14.78</v>
      </c>
      <c r="E1784" s="263">
        <v>14.78</v>
      </c>
      <c r="F1784" s="263"/>
      <c r="G1784" s="263"/>
      <c r="H1784" s="264">
        <v>169.97</v>
      </c>
      <c r="I1784" s="264">
        <v>169.97</v>
      </c>
      <c r="J1784" s="264"/>
      <c r="K1784" s="264"/>
      <c r="L1784" s="354">
        <v>11.5</v>
      </c>
      <c r="M1784" s="354">
        <v>11.5</v>
      </c>
      <c r="N1784" s="354" t="s">
        <v>138</v>
      </c>
      <c r="O1784" s="354" t="s">
        <v>138</v>
      </c>
      <c r="P1784" s="265"/>
      <c r="Q1784" s="265"/>
      <c r="R1784" s="265">
        <v>33</v>
      </c>
    </row>
    <row r="1785" spans="1:18" ht="84">
      <c r="A1785" s="261">
        <v>229</v>
      </c>
      <c r="B1785" s="258" t="s">
        <v>3158</v>
      </c>
      <c r="C1785" s="262" t="s">
        <v>3159</v>
      </c>
      <c r="D1785" s="263">
        <v>30.14</v>
      </c>
      <c r="E1785" s="263">
        <v>30.14</v>
      </c>
      <c r="F1785" s="263"/>
      <c r="G1785" s="263"/>
      <c r="H1785" s="264">
        <v>346.55</v>
      </c>
      <c r="I1785" s="264">
        <v>346.55</v>
      </c>
      <c r="J1785" s="264"/>
      <c r="K1785" s="264"/>
      <c r="L1785" s="354">
        <v>11.498009289980093</v>
      </c>
      <c r="M1785" s="354">
        <v>11.498009289980093</v>
      </c>
      <c r="N1785" s="354" t="s">
        <v>138</v>
      </c>
      <c r="O1785" s="354" t="s">
        <v>138</v>
      </c>
      <c r="P1785" s="265"/>
      <c r="Q1785" s="265"/>
      <c r="R1785" s="265">
        <v>33</v>
      </c>
    </row>
    <row r="1786" spans="1:18" ht="84">
      <c r="A1786" s="261">
        <v>230</v>
      </c>
      <c r="B1786" s="258" t="s">
        <v>3160</v>
      </c>
      <c r="C1786" s="262" t="s">
        <v>3161</v>
      </c>
      <c r="D1786" s="263">
        <v>40.98</v>
      </c>
      <c r="E1786" s="263">
        <v>40.98</v>
      </c>
      <c r="F1786" s="263"/>
      <c r="G1786" s="263"/>
      <c r="H1786" s="264">
        <v>471.21</v>
      </c>
      <c r="I1786" s="264">
        <v>471.21</v>
      </c>
      <c r="J1786" s="264"/>
      <c r="K1786" s="264"/>
      <c r="L1786" s="354">
        <v>11.498535871156662</v>
      </c>
      <c r="M1786" s="354">
        <v>11.498535871156662</v>
      </c>
      <c r="N1786" s="354" t="s">
        <v>138</v>
      </c>
      <c r="O1786" s="354" t="s">
        <v>138</v>
      </c>
      <c r="P1786" s="265"/>
      <c r="Q1786" s="265"/>
      <c r="R1786" s="265">
        <v>33</v>
      </c>
    </row>
    <row r="1787" spans="1:18" ht="72">
      <c r="A1787" s="266">
        <v>231</v>
      </c>
      <c r="B1787" s="267" t="s">
        <v>3162</v>
      </c>
      <c r="C1787" s="268" t="s">
        <v>3163</v>
      </c>
      <c r="D1787" s="269">
        <v>40.98</v>
      </c>
      <c r="E1787" s="269">
        <v>40.98</v>
      </c>
      <c r="F1787" s="269"/>
      <c r="G1787" s="269"/>
      <c r="H1787" s="270">
        <v>471.21</v>
      </c>
      <c r="I1787" s="270">
        <v>471.21</v>
      </c>
      <c r="J1787" s="270"/>
      <c r="K1787" s="270"/>
      <c r="L1787" s="355">
        <v>11.498535871156662</v>
      </c>
      <c r="M1787" s="355">
        <v>11.498535871156662</v>
      </c>
      <c r="N1787" s="355" t="s">
        <v>138</v>
      </c>
      <c r="O1787" s="355" t="s">
        <v>138</v>
      </c>
      <c r="P1787" s="271"/>
      <c r="Q1787" s="271"/>
      <c r="R1787" s="271">
        <v>33</v>
      </c>
    </row>
    <row r="1788" spans="1:18" ht="12.75">
      <c r="A1788" s="360" t="s">
        <v>3164</v>
      </c>
      <c r="B1788" s="361"/>
      <c r="C1788" s="361"/>
      <c r="D1788" s="361"/>
      <c r="E1788" s="361"/>
      <c r="F1788" s="361"/>
      <c r="G1788" s="361"/>
      <c r="H1788" s="361"/>
      <c r="I1788" s="361"/>
      <c r="J1788" s="361"/>
      <c r="K1788" s="361"/>
      <c r="L1788" s="361"/>
      <c r="M1788" s="361"/>
      <c r="N1788" s="361"/>
      <c r="O1788" s="361"/>
      <c r="P1788" s="361"/>
      <c r="Q1788" s="361"/>
      <c r="R1788" s="361"/>
    </row>
    <row r="1789" spans="1:18" ht="24">
      <c r="A1789" s="261">
        <v>232</v>
      </c>
      <c r="B1789" s="258" t="s">
        <v>3165</v>
      </c>
      <c r="C1789" s="262" t="s">
        <v>3166</v>
      </c>
      <c r="D1789" s="263">
        <v>42.33</v>
      </c>
      <c r="E1789" s="263">
        <v>20.85</v>
      </c>
      <c r="F1789" s="263"/>
      <c r="G1789" s="263">
        <v>21.48</v>
      </c>
      <c r="H1789" s="264">
        <v>427.02</v>
      </c>
      <c r="I1789" s="264">
        <v>239.73</v>
      </c>
      <c r="J1789" s="264"/>
      <c r="K1789" s="264">
        <v>187.29</v>
      </c>
      <c r="L1789" s="354">
        <v>10.087880935506734</v>
      </c>
      <c r="M1789" s="354">
        <v>11.497841726618704</v>
      </c>
      <c r="N1789" s="354" t="s">
        <v>138</v>
      </c>
      <c r="O1789" s="354">
        <v>8.7192737430167586</v>
      </c>
      <c r="P1789" s="265"/>
      <c r="Q1789" s="265"/>
      <c r="R1789" s="265">
        <v>34</v>
      </c>
    </row>
    <row r="1790" spans="1:18" ht="24">
      <c r="A1790" s="261">
        <v>233</v>
      </c>
      <c r="B1790" s="258" t="s">
        <v>3167</v>
      </c>
      <c r="C1790" s="262" t="s">
        <v>3168</v>
      </c>
      <c r="D1790" s="263">
        <v>27.51</v>
      </c>
      <c r="E1790" s="263">
        <v>15.79</v>
      </c>
      <c r="F1790" s="263"/>
      <c r="G1790" s="263">
        <v>11.72</v>
      </c>
      <c r="H1790" s="264">
        <v>331.41</v>
      </c>
      <c r="I1790" s="264">
        <v>181.58</v>
      </c>
      <c r="J1790" s="264"/>
      <c r="K1790" s="264">
        <v>149.83000000000001</v>
      </c>
      <c r="L1790" s="354">
        <v>12.046892039258452</v>
      </c>
      <c r="M1790" s="354">
        <v>11.499683343888538</v>
      </c>
      <c r="N1790" s="354" t="s">
        <v>138</v>
      </c>
      <c r="O1790" s="354">
        <v>12.784129692832765</v>
      </c>
      <c r="P1790" s="265"/>
      <c r="Q1790" s="265"/>
      <c r="R1790" s="265">
        <v>34</v>
      </c>
    </row>
    <row r="1791" spans="1:18" ht="36">
      <c r="A1791" s="261">
        <v>234</v>
      </c>
      <c r="B1791" s="258" t="s">
        <v>3169</v>
      </c>
      <c r="C1791" s="262" t="s">
        <v>3170</v>
      </c>
      <c r="D1791" s="263">
        <v>0.51</v>
      </c>
      <c r="E1791" s="263">
        <v>0.51</v>
      </c>
      <c r="F1791" s="263"/>
      <c r="G1791" s="263"/>
      <c r="H1791" s="264">
        <v>5.81</v>
      </c>
      <c r="I1791" s="264">
        <v>5.81</v>
      </c>
      <c r="J1791" s="264"/>
      <c r="K1791" s="264"/>
      <c r="L1791" s="355">
        <v>11.5</v>
      </c>
      <c r="M1791" s="355">
        <v>11.5</v>
      </c>
      <c r="N1791" s="354" t="s">
        <v>138</v>
      </c>
      <c r="O1791" s="354" t="s">
        <v>138</v>
      </c>
      <c r="P1791" s="265"/>
      <c r="Q1791" s="265"/>
      <c r="R1791" s="265">
        <v>34</v>
      </c>
    </row>
    <row r="1792" spans="1:18" ht="36">
      <c r="A1792" s="261">
        <v>235</v>
      </c>
      <c r="B1792" s="258" t="s">
        <v>3171</v>
      </c>
      <c r="C1792" s="262" t="s">
        <v>3172</v>
      </c>
      <c r="D1792" s="263">
        <v>2.5299999999999998</v>
      </c>
      <c r="E1792" s="263">
        <v>2.5299999999999998</v>
      </c>
      <c r="F1792" s="263"/>
      <c r="G1792" s="263"/>
      <c r="H1792" s="264">
        <v>29.04</v>
      </c>
      <c r="I1792" s="264">
        <v>29.04</v>
      </c>
      <c r="J1792" s="264"/>
      <c r="K1792" s="264"/>
      <c r="L1792" s="355">
        <v>11.5</v>
      </c>
      <c r="M1792" s="355">
        <v>11.5</v>
      </c>
      <c r="N1792" s="354" t="s">
        <v>138</v>
      </c>
      <c r="O1792" s="354" t="s">
        <v>138</v>
      </c>
      <c r="P1792" s="265"/>
      <c r="Q1792" s="265"/>
      <c r="R1792" s="265">
        <v>34</v>
      </c>
    </row>
    <row r="1793" spans="1:18" ht="48">
      <c r="A1793" s="261">
        <v>236</v>
      </c>
      <c r="B1793" s="258" t="s">
        <v>3173</v>
      </c>
      <c r="C1793" s="262" t="s">
        <v>3174</v>
      </c>
      <c r="D1793" s="263">
        <v>7.58</v>
      </c>
      <c r="E1793" s="263">
        <v>7.58</v>
      </c>
      <c r="F1793" s="263"/>
      <c r="G1793" s="263"/>
      <c r="H1793" s="264">
        <v>87.11</v>
      </c>
      <c r="I1793" s="264">
        <v>87.11</v>
      </c>
      <c r="J1793" s="264"/>
      <c r="K1793" s="264"/>
      <c r="L1793" s="355">
        <v>11.5</v>
      </c>
      <c r="M1793" s="355">
        <v>11.5</v>
      </c>
      <c r="N1793" s="354" t="s">
        <v>138</v>
      </c>
      <c r="O1793" s="354" t="s">
        <v>138</v>
      </c>
      <c r="P1793" s="265"/>
      <c r="Q1793" s="265"/>
      <c r="R1793" s="265">
        <v>34</v>
      </c>
    </row>
    <row r="1794" spans="1:18" ht="48">
      <c r="A1794" s="261">
        <v>237</v>
      </c>
      <c r="B1794" s="258" t="s">
        <v>3175</v>
      </c>
      <c r="C1794" s="262" t="s">
        <v>3176</v>
      </c>
      <c r="D1794" s="263">
        <v>9.6</v>
      </c>
      <c r="E1794" s="263">
        <v>9.6</v>
      </c>
      <c r="F1794" s="263"/>
      <c r="G1794" s="263"/>
      <c r="H1794" s="264">
        <v>110.34</v>
      </c>
      <c r="I1794" s="264">
        <v>110.34</v>
      </c>
      <c r="J1794" s="264"/>
      <c r="K1794" s="264"/>
      <c r="L1794" s="355">
        <v>11.5</v>
      </c>
      <c r="M1794" s="355">
        <v>11.5</v>
      </c>
      <c r="N1794" s="354" t="s">
        <v>138</v>
      </c>
      <c r="O1794" s="354" t="s">
        <v>138</v>
      </c>
      <c r="P1794" s="265"/>
      <c r="Q1794" s="265"/>
      <c r="R1794" s="265">
        <v>34</v>
      </c>
    </row>
    <row r="1795" spans="1:18" ht="48">
      <c r="A1795" s="266">
        <v>238</v>
      </c>
      <c r="B1795" s="267" t="s">
        <v>3177</v>
      </c>
      <c r="C1795" s="268" t="s">
        <v>3178</v>
      </c>
      <c r="D1795" s="269">
        <v>11.01</v>
      </c>
      <c r="E1795" s="269">
        <v>11.01</v>
      </c>
      <c r="F1795" s="269"/>
      <c r="G1795" s="269"/>
      <c r="H1795" s="270">
        <v>126.6</v>
      </c>
      <c r="I1795" s="270">
        <v>126.6</v>
      </c>
      <c r="J1795" s="270"/>
      <c r="K1795" s="270"/>
      <c r="L1795" s="355">
        <v>11.498637602179837</v>
      </c>
      <c r="M1795" s="355">
        <v>11.498637602179837</v>
      </c>
      <c r="N1795" s="355" t="s">
        <v>138</v>
      </c>
      <c r="O1795" s="355" t="s">
        <v>138</v>
      </c>
      <c r="P1795" s="271"/>
      <c r="Q1795" s="271"/>
      <c r="R1795" s="271">
        <v>34</v>
      </c>
    </row>
    <row r="1796" spans="1:18" ht="12.75">
      <c r="A1796" s="360" t="s">
        <v>3179</v>
      </c>
      <c r="B1796" s="361"/>
      <c r="C1796" s="361"/>
      <c r="D1796" s="361"/>
      <c r="E1796" s="361"/>
      <c r="F1796" s="361"/>
      <c r="G1796" s="361"/>
      <c r="H1796" s="361"/>
      <c r="I1796" s="361"/>
      <c r="J1796" s="361"/>
      <c r="K1796" s="361"/>
      <c r="L1796" s="361"/>
      <c r="M1796" s="361"/>
      <c r="N1796" s="361"/>
      <c r="O1796" s="361"/>
      <c r="P1796" s="361"/>
      <c r="Q1796" s="361"/>
      <c r="R1796" s="361"/>
    </row>
    <row r="1797" spans="1:18" ht="24">
      <c r="A1797" s="261">
        <v>239</v>
      </c>
      <c r="B1797" s="258" t="s">
        <v>3180</v>
      </c>
      <c r="C1797" s="262" t="s">
        <v>3181</v>
      </c>
      <c r="D1797" s="263">
        <v>55.5</v>
      </c>
      <c r="E1797" s="263">
        <v>26.21</v>
      </c>
      <c r="F1797" s="263"/>
      <c r="G1797" s="263">
        <v>29.29</v>
      </c>
      <c r="H1797" s="264">
        <v>557.41</v>
      </c>
      <c r="I1797" s="264">
        <v>301.45</v>
      </c>
      <c r="J1797" s="264"/>
      <c r="K1797" s="264">
        <v>255.96</v>
      </c>
      <c r="L1797" s="354">
        <v>10.043423423423423</v>
      </c>
      <c r="M1797" s="354">
        <v>11.501335368180083</v>
      </c>
      <c r="N1797" s="354" t="s">
        <v>138</v>
      </c>
      <c r="O1797" s="354">
        <v>8.7388187094571528</v>
      </c>
      <c r="P1797" s="265"/>
      <c r="Q1797" s="265"/>
      <c r="R1797" s="265">
        <v>35</v>
      </c>
    </row>
    <row r="1798" spans="1:18" ht="24">
      <c r="A1798" s="261">
        <v>240</v>
      </c>
      <c r="B1798" s="258" t="s">
        <v>3182</v>
      </c>
      <c r="C1798" s="262" t="s">
        <v>3183</v>
      </c>
      <c r="D1798" s="263">
        <v>34.29</v>
      </c>
      <c r="E1798" s="263">
        <v>18.68</v>
      </c>
      <c r="F1798" s="263"/>
      <c r="G1798" s="263">
        <v>15.61</v>
      </c>
      <c r="H1798" s="264">
        <v>415.83</v>
      </c>
      <c r="I1798" s="264">
        <v>214.81</v>
      </c>
      <c r="J1798" s="264"/>
      <c r="K1798" s="264">
        <v>201.02</v>
      </c>
      <c r="L1798" s="354">
        <v>12.126859142607174</v>
      </c>
      <c r="M1798" s="354">
        <v>11.499464668094218</v>
      </c>
      <c r="N1798" s="354" t="s">
        <v>138</v>
      </c>
      <c r="O1798" s="354">
        <v>12.877642536835364</v>
      </c>
      <c r="P1798" s="265"/>
      <c r="Q1798" s="265"/>
      <c r="R1798" s="265">
        <v>35</v>
      </c>
    </row>
    <row r="1799" spans="1:18" ht="36">
      <c r="A1799" s="261">
        <v>241</v>
      </c>
      <c r="B1799" s="258" t="s">
        <v>3184</v>
      </c>
      <c r="C1799" s="262" t="s">
        <v>3185</v>
      </c>
      <c r="D1799" s="263">
        <v>1.1100000000000001</v>
      </c>
      <c r="E1799" s="263">
        <v>1.1100000000000001</v>
      </c>
      <c r="F1799" s="263"/>
      <c r="G1799" s="263"/>
      <c r="H1799" s="264">
        <v>12.78</v>
      </c>
      <c r="I1799" s="264">
        <v>12.78</v>
      </c>
      <c r="J1799" s="264"/>
      <c r="K1799" s="264"/>
      <c r="L1799" s="355">
        <v>11.5</v>
      </c>
      <c r="M1799" s="355">
        <v>11.5</v>
      </c>
      <c r="N1799" s="354" t="s">
        <v>138</v>
      </c>
      <c r="O1799" s="354" t="s">
        <v>138</v>
      </c>
      <c r="P1799" s="265"/>
      <c r="Q1799" s="265"/>
      <c r="R1799" s="265">
        <v>35</v>
      </c>
    </row>
    <row r="1800" spans="1:18" ht="36">
      <c r="A1800" s="261">
        <v>242</v>
      </c>
      <c r="B1800" s="258" t="s">
        <v>3186</v>
      </c>
      <c r="C1800" s="262" t="s">
        <v>3187</v>
      </c>
      <c r="D1800" s="263">
        <v>5.35</v>
      </c>
      <c r="E1800" s="263">
        <v>5.35</v>
      </c>
      <c r="F1800" s="263"/>
      <c r="G1800" s="263"/>
      <c r="H1800" s="264">
        <v>61.56</v>
      </c>
      <c r="I1800" s="264">
        <v>61.56</v>
      </c>
      <c r="J1800" s="264"/>
      <c r="K1800" s="264"/>
      <c r="L1800" s="355">
        <v>11.5</v>
      </c>
      <c r="M1800" s="355">
        <v>11.5</v>
      </c>
      <c r="N1800" s="354" t="s">
        <v>138</v>
      </c>
      <c r="O1800" s="354" t="s">
        <v>138</v>
      </c>
      <c r="P1800" s="265"/>
      <c r="Q1800" s="265"/>
      <c r="R1800" s="265">
        <v>35</v>
      </c>
    </row>
    <row r="1801" spans="1:18" ht="48">
      <c r="A1801" s="261">
        <v>243</v>
      </c>
      <c r="B1801" s="258" t="s">
        <v>3188</v>
      </c>
      <c r="C1801" s="262" t="s">
        <v>3189</v>
      </c>
      <c r="D1801" s="263">
        <v>11.72</v>
      </c>
      <c r="E1801" s="263">
        <v>11.72</v>
      </c>
      <c r="F1801" s="263"/>
      <c r="G1801" s="263"/>
      <c r="H1801" s="264">
        <v>134.72999999999999</v>
      </c>
      <c r="I1801" s="264">
        <v>134.72999999999999</v>
      </c>
      <c r="J1801" s="264"/>
      <c r="K1801" s="264"/>
      <c r="L1801" s="354">
        <v>11.495733788395903</v>
      </c>
      <c r="M1801" s="354">
        <v>11.495733788395903</v>
      </c>
      <c r="N1801" s="354" t="s">
        <v>138</v>
      </c>
      <c r="O1801" s="354" t="s">
        <v>138</v>
      </c>
      <c r="P1801" s="265"/>
      <c r="Q1801" s="265"/>
      <c r="R1801" s="265">
        <v>35</v>
      </c>
    </row>
    <row r="1802" spans="1:18" ht="48">
      <c r="A1802" s="261">
        <v>244</v>
      </c>
      <c r="B1802" s="258" t="s">
        <v>3190</v>
      </c>
      <c r="C1802" s="262" t="s">
        <v>3191</v>
      </c>
      <c r="D1802" s="263">
        <v>15.86</v>
      </c>
      <c r="E1802" s="263">
        <v>15.86</v>
      </c>
      <c r="F1802" s="263"/>
      <c r="G1802" s="263"/>
      <c r="H1802" s="264">
        <v>182.36</v>
      </c>
      <c r="I1802" s="264">
        <v>182.36</v>
      </c>
      <c r="J1802" s="264"/>
      <c r="K1802" s="264"/>
      <c r="L1802" s="354">
        <v>11.498108448928122</v>
      </c>
      <c r="M1802" s="354">
        <v>11.498108448928122</v>
      </c>
      <c r="N1802" s="354" t="s">
        <v>138</v>
      </c>
      <c r="O1802" s="354" t="s">
        <v>138</v>
      </c>
      <c r="P1802" s="265"/>
      <c r="Q1802" s="265"/>
      <c r="R1802" s="265">
        <v>35</v>
      </c>
    </row>
    <row r="1803" spans="1:18" ht="48">
      <c r="A1803" s="266">
        <v>245</v>
      </c>
      <c r="B1803" s="267" t="s">
        <v>3192</v>
      </c>
      <c r="C1803" s="268" t="s">
        <v>3193</v>
      </c>
      <c r="D1803" s="269">
        <v>16.670000000000002</v>
      </c>
      <c r="E1803" s="269">
        <v>16.670000000000002</v>
      </c>
      <c r="F1803" s="269"/>
      <c r="G1803" s="269"/>
      <c r="H1803" s="270">
        <v>191.65</v>
      </c>
      <c r="I1803" s="270">
        <v>191.65</v>
      </c>
      <c r="J1803" s="270"/>
      <c r="K1803" s="270"/>
      <c r="L1803" s="355">
        <v>11.496700659868026</v>
      </c>
      <c r="M1803" s="355">
        <v>11.496700659868026</v>
      </c>
      <c r="N1803" s="355" t="s">
        <v>138</v>
      </c>
      <c r="O1803" s="355" t="s">
        <v>138</v>
      </c>
      <c r="P1803" s="271"/>
      <c r="Q1803" s="271"/>
      <c r="R1803" s="271">
        <v>35</v>
      </c>
    </row>
    <row r="1804" spans="1:18" ht="12.75">
      <c r="A1804" s="360" t="s">
        <v>3194</v>
      </c>
      <c r="B1804" s="361"/>
      <c r="C1804" s="361"/>
      <c r="D1804" s="361"/>
      <c r="E1804" s="361"/>
      <c r="F1804" s="361"/>
      <c r="G1804" s="361"/>
      <c r="H1804" s="361"/>
      <c r="I1804" s="361"/>
      <c r="J1804" s="361"/>
      <c r="K1804" s="361"/>
      <c r="L1804" s="361"/>
      <c r="M1804" s="361"/>
      <c r="N1804" s="361"/>
      <c r="O1804" s="361"/>
      <c r="P1804" s="361"/>
      <c r="Q1804" s="361"/>
      <c r="R1804" s="361"/>
    </row>
    <row r="1805" spans="1:18" ht="24">
      <c r="A1805" s="261">
        <v>246</v>
      </c>
      <c r="B1805" s="258" t="s">
        <v>3195</v>
      </c>
      <c r="C1805" s="262" t="s">
        <v>3196</v>
      </c>
      <c r="D1805" s="263">
        <v>88.77</v>
      </c>
      <c r="E1805" s="263">
        <v>37.26</v>
      </c>
      <c r="F1805" s="263">
        <v>0.73</v>
      </c>
      <c r="G1805" s="263">
        <v>50.78</v>
      </c>
      <c r="H1805" s="264">
        <v>876.44</v>
      </c>
      <c r="I1805" s="264">
        <v>428.43</v>
      </c>
      <c r="J1805" s="264">
        <v>4.7699999999999996</v>
      </c>
      <c r="K1805" s="264">
        <v>443.24</v>
      </c>
      <c r="L1805" s="354">
        <v>9.8731553452743057</v>
      </c>
      <c r="M1805" s="354">
        <v>11.498389694041869</v>
      </c>
      <c r="N1805" s="354">
        <v>6.5342465753424657</v>
      </c>
      <c r="O1805" s="354">
        <v>8.7286333202048052</v>
      </c>
      <c r="P1805" s="265"/>
      <c r="Q1805" s="265"/>
      <c r="R1805" s="265">
        <v>36</v>
      </c>
    </row>
    <row r="1806" spans="1:18" ht="24">
      <c r="A1806" s="261">
        <v>247</v>
      </c>
      <c r="B1806" s="258" t="s">
        <v>3197</v>
      </c>
      <c r="C1806" s="262" t="s">
        <v>3198</v>
      </c>
      <c r="D1806" s="263">
        <v>57.42</v>
      </c>
      <c r="E1806" s="263">
        <v>27.76</v>
      </c>
      <c r="F1806" s="263">
        <v>0.37</v>
      </c>
      <c r="G1806" s="263">
        <v>29.29</v>
      </c>
      <c r="H1806" s="264">
        <v>696.21</v>
      </c>
      <c r="I1806" s="264">
        <v>319.25</v>
      </c>
      <c r="J1806" s="264">
        <v>2.39</v>
      </c>
      <c r="K1806" s="264">
        <v>374.57</v>
      </c>
      <c r="L1806" s="354">
        <v>12.124869383490074</v>
      </c>
      <c r="M1806" s="354">
        <v>11.50036023054755</v>
      </c>
      <c r="N1806" s="354">
        <v>6.4594594594594597</v>
      </c>
      <c r="O1806" s="354">
        <v>12.788323659952201</v>
      </c>
      <c r="P1806" s="265"/>
      <c r="Q1806" s="265"/>
      <c r="R1806" s="265">
        <v>36</v>
      </c>
    </row>
    <row r="1807" spans="1:18" ht="36">
      <c r="A1807" s="261">
        <v>248</v>
      </c>
      <c r="B1807" s="258" t="s">
        <v>3199</v>
      </c>
      <c r="C1807" s="262" t="s">
        <v>3200</v>
      </c>
      <c r="D1807" s="263">
        <v>2.12</v>
      </c>
      <c r="E1807" s="263">
        <v>2.12</v>
      </c>
      <c r="F1807" s="263"/>
      <c r="G1807" s="263"/>
      <c r="H1807" s="264">
        <v>24.39</v>
      </c>
      <c r="I1807" s="264">
        <v>24.39</v>
      </c>
      <c r="J1807" s="264"/>
      <c r="K1807" s="264"/>
      <c r="L1807" s="354">
        <v>11.504716981132075</v>
      </c>
      <c r="M1807" s="354">
        <v>11.504716981132075</v>
      </c>
      <c r="N1807" s="354" t="s">
        <v>138</v>
      </c>
      <c r="O1807" s="354" t="s">
        <v>138</v>
      </c>
      <c r="P1807" s="265"/>
      <c r="Q1807" s="265"/>
      <c r="R1807" s="265">
        <v>36</v>
      </c>
    </row>
    <row r="1808" spans="1:18" ht="36">
      <c r="A1808" s="261">
        <v>249</v>
      </c>
      <c r="B1808" s="258" t="s">
        <v>3201</v>
      </c>
      <c r="C1808" s="262" t="s">
        <v>3202</v>
      </c>
      <c r="D1808" s="263">
        <v>10.5</v>
      </c>
      <c r="E1808" s="263">
        <v>10.5</v>
      </c>
      <c r="F1808" s="263"/>
      <c r="G1808" s="263"/>
      <c r="H1808" s="264">
        <v>120.8</v>
      </c>
      <c r="I1808" s="264">
        <v>120.8</v>
      </c>
      <c r="J1808" s="264"/>
      <c r="K1808" s="264"/>
      <c r="L1808" s="354">
        <v>11.504761904761905</v>
      </c>
      <c r="M1808" s="354">
        <v>11.504761904761905</v>
      </c>
      <c r="N1808" s="354" t="s">
        <v>138</v>
      </c>
      <c r="O1808" s="354" t="s">
        <v>138</v>
      </c>
      <c r="P1808" s="265"/>
      <c r="Q1808" s="265"/>
      <c r="R1808" s="265">
        <v>36</v>
      </c>
    </row>
    <row r="1809" spans="1:18" ht="48">
      <c r="A1809" s="261">
        <v>250</v>
      </c>
      <c r="B1809" s="258" t="s">
        <v>3203</v>
      </c>
      <c r="C1809" s="262" t="s">
        <v>3204</v>
      </c>
      <c r="D1809" s="263">
        <v>21.72</v>
      </c>
      <c r="E1809" s="263">
        <v>21.72</v>
      </c>
      <c r="F1809" s="263"/>
      <c r="G1809" s="263"/>
      <c r="H1809" s="264">
        <v>249.72</v>
      </c>
      <c r="I1809" s="264">
        <v>249.72</v>
      </c>
      <c r="J1809" s="264"/>
      <c r="K1809" s="264"/>
      <c r="L1809" s="354">
        <v>11.497237569060774</v>
      </c>
      <c r="M1809" s="354">
        <v>11.497237569060774</v>
      </c>
      <c r="N1809" s="354" t="s">
        <v>138</v>
      </c>
      <c r="O1809" s="354" t="s">
        <v>138</v>
      </c>
      <c r="P1809" s="265"/>
      <c r="Q1809" s="265"/>
      <c r="R1809" s="265">
        <v>36</v>
      </c>
    </row>
    <row r="1810" spans="1:18" ht="48">
      <c r="A1810" s="261">
        <v>251</v>
      </c>
      <c r="B1810" s="258" t="s">
        <v>3205</v>
      </c>
      <c r="C1810" s="262" t="s">
        <v>3206</v>
      </c>
      <c r="D1810" s="263">
        <v>30.1</v>
      </c>
      <c r="E1810" s="263">
        <v>30.1</v>
      </c>
      <c r="F1810" s="263"/>
      <c r="G1810" s="263"/>
      <c r="H1810" s="264">
        <v>346.13</v>
      </c>
      <c r="I1810" s="264">
        <v>346.13</v>
      </c>
      <c r="J1810" s="264"/>
      <c r="K1810" s="264"/>
      <c r="L1810" s="354">
        <v>11.499335548172757</v>
      </c>
      <c r="M1810" s="354">
        <v>11.499335548172757</v>
      </c>
      <c r="N1810" s="354" t="s">
        <v>138</v>
      </c>
      <c r="O1810" s="354" t="s">
        <v>138</v>
      </c>
      <c r="P1810" s="265"/>
      <c r="Q1810" s="265"/>
      <c r="R1810" s="265">
        <v>36</v>
      </c>
    </row>
    <row r="1811" spans="1:18" ht="48">
      <c r="A1811" s="266">
        <v>252</v>
      </c>
      <c r="B1811" s="267" t="s">
        <v>3207</v>
      </c>
      <c r="C1811" s="268" t="s">
        <v>3208</v>
      </c>
      <c r="D1811" s="269">
        <v>28.89</v>
      </c>
      <c r="E1811" s="269">
        <v>28.89</v>
      </c>
      <c r="F1811" s="269"/>
      <c r="G1811" s="269"/>
      <c r="H1811" s="270">
        <v>332.19</v>
      </c>
      <c r="I1811" s="270">
        <v>332.19</v>
      </c>
      <c r="J1811" s="270"/>
      <c r="K1811" s="270"/>
      <c r="L1811" s="355">
        <v>11.498442367601246</v>
      </c>
      <c r="M1811" s="355">
        <v>11.498442367601246</v>
      </c>
      <c r="N1811" s="355" t="s">
        <v>138</v>
      </c>
      <c r="O1811" s="355" t="s">
        <v>138</v>
      </c>
      <c r="P1811" s="271"/>
      <c r="Q1811" s="271"/>
      <c r="R1811" s="271">
        <v>36</v>
      </c>
    </row>
    <row r="1812" spans="1:18" ht="12.75">
      <c r="A1812" s="360" t="s">
        <v>3209</v>
      </c>
      <c r="B1812" s="361"/>
      <c r="C1812" s="361"/>
      <c r="D1812" s="361"/>
      <c r="E1812" s="361"/>
      <c r="F1812" s="361"/>
      <c r="G1812" s="361"/>
      <c r="H1812" s="361"/>
      <c r="I1812" s="361"/>
      <c r="J1812" s="361"/>
      <c r="K1812" s="361"/>
      <c r="L1812" s="361"/>
      <c r="M1812" s="361"/>
      <c r="N1812" s="361"/>
      <c r="O1812" s="361"/>
      <c r="P1812" s="361"/>
      <c r="Q1812" s="361"/>
      <c r="R1812" s="361"/>
    </row>
    <row r="1813" spans="1:18" ht="36">
      <c r="A1813" s="261">
        <v>253</v>
      </c>
      <c r="B1813" s="258" t="s">
        <v>3210</v>
      </c>
      <c r="C1813" s="262" t="s">
        <v>3211</v>
      </c>
      <c r="D1813" s="263">
        <v>160.57</v>
      </c>
      <c r="E1813" s="263">
        <v>38.869999999999997</v>
      </c>
      <c r="F1813" s="263">
        <v>0.73</v>
      </c>
      <c r="G1813" s="263">
        <v>120.97</v>
      </c>
      <c r="H1813" s="264">
        <v>1450.7</v>
      </c>
      <c r="I1813" s="264">
        <v>447.07</v>
      </c>
      <c r="J1813" s="264">
        <v>4.7699999999999996</v>
      </c>
      <c r="K1813" s="264">
        <v>998.86</v>
      </c>
      <c r="L1813" s="354">
        <v>9.034688920719935</v>
      </c>
      <c r="M1813" s="354">
        <v>11.501672240802677</v>
      </c>
      <c r="N1813" s="354">
        <v>6.5342465753424657</v>
      </c>
      <c r="O1813" s="354">
        <v>8.2570885343473588</v>
      </c>
      <c r="P1813" s="265"/>
      <c r="Q1813" s="265"/>
      <c r="R1813" s="265">
        <v>37</v>
      </c>
    </row>
    <row r="1814" spans="1:18" ht="36">
      <c r="A1814" s="261">
        <v>254</v>
      </c>
      <c r="B1814" s="258" t="s">
        <v>3212</v>
      </c>
      <c r="C1814" s="262" t="s">
        <v>3213</v>
      </c>
      <c r="D1814" s="263">
        <v>104.67</v>
      </c>
      <c r="E1814" s="263">
        <v>29.78</v>
      </c>
      <c r="F1814" s="263">
        <v>0.73</v>
      </c>
      <c r="G1814" s="263">
        <v>74.16</v>
      </c>
      <c r="H1814" s="264">
        <v>1009.02</v>
      </c>
      <c r="I1814" s="264">
        <v>342.51</v>
      </c>
      <c r="J1814" s="264">
        <v>4.7699999999999996</v>
      </c>
      <c r="K1814" s="264">
        <v>661.74</v>
      </c>
      <c r="L1814" s="354">
        <v>9.6400114646030381</v>
      </c>
      <c r="M1814" s="354">
        <v>11.501343183344526</v>
      </c>
      <c r="N1814" s="354">
        <v>6.5342465753424657</v>
      </c>
      <c r="O1814" s="354">
        <v>8.9231391585760527</v>
      </c>
      <c r="P1814" s="265"/>
      <c r="Q1814" s="265"/>
      <c r="R1814" s="265">
        <v>37</v>
      </c>
    </row>
    <row r="1815" spans="1:18" ht="36">
      <c r="A1815" s="261">
        <v>255</v>
      </c>
      <c r="B1815" s="258" t="s">
        <v>3214</v>
      </c>
      <c r="C1815" s="262" t="s">
        <v>3215</v>
      </c>
      <c r="D1815" s="263">
        <v>1.63</v>
      </c>
      <c r="E1815" s="263">
        <v>1.63</v>
      </c>
      <c r="F1815" s="263"/>
      <c r="G1815" s="263"/>
      <c r="H1815" s="264">
        <v>18.75</v>
      </c>
      <c r="I1815" s="264">
        <v>18.75</v>
      </c>
      <c r="J1815" s="264"/>
      <c r="K1815" s="264"/>
      <c r="L1815" s="354">
        <v>11.503067484662578</v>
      </c>
      <c r="M1815" s="354">
        <v>11.503067484662578</v>
      </c>
      <c r="N1815" s="354" t="s">
        <v>138</v>
      </c>
      <c r="O1815" s="354" t="s">
        <v>138</v>
      </c>
      <c r="P1815" s="265"/>
      <c r="Q1815" s="265"/>
      <c r="R1815" s="265">
        <v>37</v>
      </c>
    </row>
    <row r="1816" spans="1:18" ht="36">
      <c r="A1816" s="261">
        <v>256</v>
      </c>
      <c r="B1816" s="258" t="s">
        <v>3216</v>
      </c>
      <c r="C1816" s="262" t="s">
        <v>3217</v>
      </c>
      <c r="D1816" s="263">
        <v>6.22</v>
      </c>
      <c r="E1816" s="263">
        <v>6.22</v>
      </c>
      <c r="F1816" s="263"/>
      <c r="G1816" s="263"/>
      <c r="H1816" s="264">
        <v>71.489999999999995</v>
      </c>
      <c r="I1816" s="264">
        <v>71.489999999999995</v>
      </c>
      <c r="J1816" s="264"/>
      <c r="K1816" s="264"/>
      <c r="L1816" s="355">
        <v>11.5</v>
      </c>
      <c r="M1816" s="355">
        <v>11.5</v>
      </c>
      <c r="N1816" s="354" t="s">
        <v>138</v>
      </c>
      <c r="O1816" s="354" t="s">
        <v>138</v>
      </c>
      <c r="P1816" s="265"/>
      <c r="Q1816" s="265"/>
      <c r="R1816" s="265">
        <v>37</v>
      </c>
    </row>
    <row r="1817" spans="1:18" ht="60">
      <c r="A1817" s="261">
        <v>257</v>
      </c>
      <c r="B1817" s="258" t="s">
        <v>3218</v>
      </c>
      <c r="C1817" s="262" t="s">
        <v>3219</v>
      </c>
      <c r="D1817" s="263">
        <v>14.67</v>
      </c>
      <c r="E1817" s="263">
        <v>14.67</v>
      </c>
      <c r="F1817" s="263"/>
      <c r="G1817" s="263"/>
      <c r="H1817" s="264">
        <v>168.75</v>
      </c>
      <c r="I1817" s="264">
        <v>168.75</v>
      </c>
      <c r="J1817" s="264"/>
      <c r="K1817" s="264"/>
      <c r="L1817" s="354">
        <v>11.503067484662576</v>
      </c>
      <c r="M1817" s="354">
        <v>11.503067484662576</v>
      </c>
      <c r="N1817" s="354" t="s">
        <v>138</v>
      </c>
      <c r="O1817" s="354" t="s">
        <v>138</v>
      </c>
      <c r="P1817" s="265"/>
      <c r="Q1817" s="265"/>
      <c r="R1817" s="265">
        <v>37</v>
      </c>
    </row>
    <row r="1818" spans="1:18" ht="60">
      <c r="A1818" s="261">
        <v>258</v>
      </c>
      <c r="B1818" s="258" t="s">
        <v>3220</v>
      </c>
      <c r="C1818" s="262" t="s">
        <v>3221</v>
      </c>
      <c r="D1818" s="263">
        <v>19.260000000000002</v>
      </c>
      <c r="E1818" s="263">
        <v>19.260000000000002</v>
      </c>
      <c r="F1818" s="263"/>
      <c r="G1818" s="263"/>
      <c r="H1818" s="264">
        <v>221.49</v>
      </c>
      <c r="I1818" s="264">
        <v>221.49</v>
      </c>
      <c r="J1818" s="264"/>
      <c r="K1818" s="264"/>
      <c r="L1818" s="354">
        <v>11.5</v>
      </c>
      <c r="M1818" s="354">
        <v>11.5</v>
      </c>
      <c r="N1818" s="354" t="s">
        <v>138</v>
      </c>
      <c r="O1818" s="354" t="s">
        <v>138</v>
      </c>
      <c r="P1818" s="265"/>
      <c r="Q1818" s="265"/>
      <c r="R1818" s="265">
        <v>37</v>
      </c>
    </row>
    <row r="1819" spans="1:18" ht="48">
      <c r="A1819" s="266">
        <v>259</v>
      </c>
      <c r="B1819" s="267" t="s">
        <v>3222</v>
      </c>
      <c r="C1819" s="268" t="s">
        <v>3223</v>
      </c>
      <c r="D1819" s="269">
        <v>19.43</v>
      </c>
      <c r="E1819" s="269">
        <v>19.059999999999999</v>
      </c>
      <c r="F1819" s="269">
        <v>0.37</v>
      </c>
      <c r="G1819" s="269"/>
      <c r="H1819" s="270">
        <v>221.54</v>
      </c>
      <c r="I1819" s="270">
        <v>219.15</v>
      </c>
      <c r="J1819" s="270">
        <v>2.39</v>
      </c>
      <c r="K1819" s="270"/>
      <c r="L1819" s="355">
        <v>11.401955738548637</v>
      </c>
      <c r="M1819" s="355">
        <v>11.497901364113327</v>
      </c>
      <c r="N1819" s="355">
        <v>6.4594594594594597</v>
      </c>
      <c r="O1819" s="355" t="s">
        <v>138</v>
      </c>
      <c r="P1819" s="271"/>
      <c r="Q1819" s="271"/>
      <c r="R1819" s="271">
        <v>37</v>
      </c>
    </row>
    <row r="1820" spans="1:18" ht="12.75">
      <c r="A1820" s="360" t="s">
        <v>3224</v>
      </c>
      <c r="B1820" s="361"/>
      <c r="C1820" s="361"/>
      <c r="D1820" s="361"/>
      <c r="E1820" s="361"/>
      <c r="F1820" s="361"/>
      <c r="G1820" s="361"/>
      <c r="H1820" s="361"/>
      <c r="I1820" s="361"/>
      <c r="J1820" s="361"/>
      <c r="K1820" s="361"/>
      <c r="L1820" s="361"/>
      <c r="M1820" s="361"/>
      <c r="N1820" s="361"/>
      <c r="O1820" s="361"/>
      <c r="P1820" s="361"/>
      <c r="Q1820" s="361"/>
      <c r="R1820" s="361"/>
    </row>
    <row r="1821" spans="1:18" ht="36">
      <c r="A1821" s="261">
        <v>260</v>
      </c>
      <c r="B1821" s="258" t="s">
        <v>3225</v>
      </c>
      <c r="C1821" s="262" t="s">
        <v>3226</v>
      </c>
      <c r="D1821" s="263">
        <v>169.52</v>
      </c>
      <c r="E1821" s="263">
        <v>47.44</v>
      </c>
      <c r="F1821" s="263">
        <v>1.1000000000000001</v>
      </c>
      <c r="G1821" s="263">
        <v>120.98</v>
      </c>
      <c r="H1821" s="264">
        <v>1551.64</v>
      </c>
      <c r="I1821" s="264">
        <v>545.62</v>
      </c>
      <c r="J1821" s="264">
        <v>7.16</v>
      </c>
      <c r="K1821" s="264">
        <v>998.86</v>
      </c>
      <c r="L1821" s="354">
        <v>9.1531382727701747</v>
      </c>
      <c r="M1821" s="354">
        <v>11.501264755480607</v>
      </c>
      <c r="N1821" s="354">
        <v>6.5090909090909088</v>
      </c>
      <c r="O1821" s="354">
        <v>8.2564060175235578</v>
      </c>
      <c r="P1821" s="265"/>
      <c r="Q1821" s="265"/>
      <c r="R1821" s="265">
        <v>38</v>
      </c>
    </row>
    <row r="1822" spans="1:18" ht="36">
      <c r="A1822" s="261">
        <v>261</v>
      </c>
      <c r="B1822" s="258" t="s">
        <v>3227</v>
      </c>
      <c r="C1822" s="262" t="s">
        <v>3228</v>
      </c>
      <c r="D1822" s="263">
        <v>110.32</v>
      </c>
      <c r="E1822" s="263">
        <v>35.43</v>
      </c>
      <c r="F1822" s="263">
        <v>0.73</v>
      </c>
      <c r="G1822" s="263">
        <v>74.16</v>
      </c>
      <c r="H1822" s="264">
        <v>1073.92</v>
      </c>
      <c r="I1822" s="264">
        <v>407.41</v>
      </c>
      <c r="J1822" s="264">
        <v>4.7699999999999996</v>
      </c>
      <c r="K1822" s="264">
        <v>661.74</v>
      </c>
      <c r="L1822" s="354">
        <v>9.7345902828136346</v>
      </c>
      <c r="M1822" s="354">
        <v>11.499012136607396</v>
      </c>
      <c r="N1822" s="354">
        <v>6.5342465753424657</v>
      </c>
      <c r="O1822" s="354">
        <v>8.9231391585760527</v>
      </c>
      <c r="P1822" s="265"/>
      <c r="Q1822" s="265"/>
      <c r="R1822" s="265">
        <v>38</v>
      </c>
    </row>
    <row r="1823" spans="1:18" ht="36">
      <c r="A1823" s="261">
        <v>262</v>
      </c>
      <c r="B1823" s="258" t="s">
        <v>3229</v>
      </c>
      <c r="C1823" s="262" t="s">
        <v>3230</v>
      </c>
      <c r="D1823" s="263">
        <v>2.75</v>
      </c>
      <c r="E1823" s="263">
        <v>2.75</v>
      </c>
      <c r="F1823" s="263"/>
      <c r="G1823" s="263"/>
      <c r="H1823" s="264">
        <v>31.64</v>
      </c>
      <c r="I1823" s="264">
        <v>31.64</v>
      </c>
      <c r="J1823" s="264"/>
      <c r="K1823" s="264"/>
      <c r="L1823" s="355">
        <v>11.5</v>
      </c>
      <c r="M1823" s="355">
        <v>11.5</v>
      </c>
      <c r="N1823" s="354" t="s">
        <v>138</v>
      </c>
      <c r="O1823" s="354" t="s">
        <v>138</v>
      </c>
      <c r="P1823" s="265"/>
      <c r="Q1823" s="265"/>
      <c r="R1823" s="265">
        <v>38</v>
      </c>
    </row>
    <row r="1824" spans="1:18" ht="36">
      <c r="A1824" s="261">
        <v>263</v>
      </c>
      <c r="B1824" s="258" t="s">
        <v>3231</v>
      </c>
      <c r="C1824" s="262" t="s">
        <v>3232</v>
      </c>
      <c r="D1824" s="263">
        <v>9.99</v>
      </c>
      <c r="E1824" s="263">
        <v>9.99</v>
      </c>
      <c r="F1824" s="263"/>
      <c r="G1824" s="263"/>
      <c r="H1824" s="264">
        <v>114.85</v>
      </c>
      <c r="I1824" s="264">
        <v>114.85</v>
      </c>
      <c r="J1824" s="264"/>
      <c r="K1824" s="264"/>
      <c r="L1824" s="354">
        <v>11.496496496496496</v>
      </c>
      <c r="M1824" s="354">
        <v>11.496496496496496</v>
      </c>
      <c r="N1824" s="354" t="s">
        <v>138</v>
      </c>
      <c r="O1824" s="354" t="s">
        <v>138</v>
      </c>
      <c r="P1824" s="265"/>
      <c r="Q1824" s="265"/>
      <c r="R1824" s="265">
        <v>38</v>
      </c>
    </row>
    <row r="1825" spans="1:18" ht="60">
      <c r="A1825" s="261">
        <v>264</v>
      </c>
      <c r="B1825" s="258" t="s">
        <v>3233</v>
      </c>
      <c r="C1825" s="262" t="s">
        <v>3234</v>
      </c>
      <c r="D1825" s="263">
        <v>25.88</v>
      </c>
      <c r="E1825" s="263">
        <v>25.88</v>
      </c>
      <c r="F1825" s="263"/>
      <c r="G1825" s="263"/>
      <c r="H1825" s="264">
        <v>297.66000000000003</v>
      </c>
      <c r="I1825" s="264">
        <v>297.66000000000003</v>
      </c>
      <c r="J1825" s="264"/>
      <c r="K1825" s="264"/>
      <c r="L1825" s="354">
        <v>11.501545595054097</v>
      </c>
      <c r="M1825" s="354">
        <v>11.501545595054097</v>
      </c>
      <c r="N1825" s="354" t="s">
        <v>138</v>
      </c>
      <c r="O1825" s="354" t="s">
        <v>138</v>
      </c>
      <c r="P1825" s="265"/>
      <c r="Q1825" s="265"/>
      <c r="R1825" s="265">
        <v>38</v>
      </c>
    </row>
    <row r="1826" spans="1:18" ht="60">
      <c r="A1826" s="261">
        <v>265</v>
      </c>
      <c r="B1826" s="258" t="s">
        <v>3235</v>
      </c>
      <c r="C1826" s="262" t="s">
        <v>3236</v>
      </c>
      <c r="D1826" s="263">
        <v>33.729999999999997</v>
      </c>
      <c r="E1826" s="263">
        <v>33.729999999999997</v>
      </c>
      <c r="F1826" s="263"/>
      <c r="G1826" s="263"/>
      <c r="H1826" s="264">
        <v>387.9</v>
      </c>
      <c r="I1826" s="264">
        <v>387.9</v>
      </c>
      <c r="J1826" s="264"/>
      <c r="K1826" s="264"/>
      <c r="L1826" s="354">
        <v>11.500148235991698</v>
      </c>
      <c r="M1826" s="354">
        <v>11.500148235991698</v>
      </c>
      <c r="N1826" s="354" t="s">
        <v>138</v>
      </c>
      <c r="O1826" s="354" t="s">
        <v>138</v>
      </c>
      <c r="P1826" s="265"/>
      <c r="Q1826" s="265"/>
      <c r="R1826" s="265">
        <v>38</v>
      </c>
    </row>
    <row r="1827" spans="1:18" ht="48">
      <c r="A1827" s="266">
        <v>266</v>
      </c>
      <c r="B1827" s="267" t="s">
        <v>3237</v>
      </c>
      <c r="C1827" s="268" t="s">
        <v>3238</v>
      </c>
      <c r="D1827" s="269">
        <v>33.49</v>
      </c>
      <c r="E1827" s="269">
        <v>33.119999999999997</v>
      </c>
      <c r="F1827" s="269">
        <v>0.37</v>
      </c>
      <c r="G1827" s="269"/>
      <c r="H1827" s="270">
        <v>383.26</v>
      </c>
      <c r="I1827" s="270">
        <v>380.87</v>
      </c>
      <c r="J1827" s="270">
        <v>2.39</v>
      </c>
      <c r="K1827" s="270"/>
      <c r="L1827" s="355">
        <v>11.444013138250224</v>
      </c>
      <c r="M1827" s="355">
        <v>11.499698067632851</v>
      </c>
      <c r="N1827" s="355">
        <v>6.4594594594594597</v>
      </c>
      <c r="O1827" s="355" t="s">
        <v>138</v>
      </c>
      <c r="P1827" s="271"/>
      <c r="Q1827" s="271"/>
      <c r="R1827" s="271">
        <v>38</v>
      </c>
    </row>
    <row r="1828" spans="1:18" ht="12.75">
      <c r="A1828" s="360" t="s">
        <v>3239</v>
      </c>
      <c r="B1828" s="361"/>
      <c r="C1828" s="361"/>
      <c r="D1828" s="361"/>
      <c r="E1828" s="361"/>
      <c r="F1828" s="361"/>
      <c r="G1828" s="361"/>
      <c r="H1828" s="361"/>
      <c r="I1828" s="361"/>
      <c r="J1828" s="361"/>
      <c r="K1828" s="361"/>
      <c r="L1828" s="361"/>
      <c r="M1828" s="361"/>
      <c r="N1828" s="361"/>
      <c r="O1828" s="361"/>
      <c r="P1828" s="361"/>
      <c r="Q1828" s="361"/>
      <c r="R1828" s="361"/>
    </row>
    <row r="1829" spans="1:18" ht="36">
      <c r="A1829" s="261">
        <v>267</v>
      </c>
      <c r="B1829" s="258" t="s">
        <v>3240</v>
      </c>
      <c r="C1829" s="262" t="s">
        <v>3241</v>
      </c>
      <c r="D1829" s="263">
        <v>4090.76</v>
      </c>
      <c r="E1829" s="263">
        <v>1152.49</v>
      </c>
      <c r="F1829" s="263">
        <v>2.2000000000000002</v>
      </c>
      <c r="G1829" s="263">
        <v>2936.07</v>
      </c>
      <c r="H1829" s="264">
        <v>28221.56</v>
      </c>
      <c r="I1829" s="264">
        <v>13254.19</v>
      </c>
      <c r="J1829" s="264">
        <v>14.32</v>
      </c>
      <c r="K1829" s="264">
        <v>14953.05</v>
      </c>
      <c r="L1829" s="354">
        <v>6.8988549804926222</v>
      </c>
      <c r="M1829" s="354">
        <v>11.500481566000573</v>
      </c>
      <c r="N1829" s="354">
        <v>6.5090909090909088</v>
      </c>
      <c r="O1829" s="354">
        <v>5.0928792569659436</v>
      </c>
      <c r="P1829" s="265"/>
      <c r="Q1829" s="265"/>
      <c r="R1829" s="265">
        <v>39</v>
      </c>
    </row>
    <row r="1830" spans="1:18" ht="36">
      <c r="A1830" s="261">
        <v>268</v>
      </c>
      <c r="B1830" s="258" t="s">
        <v>3242</v>
      </c>
      <c r="C1830" s="262" t="s">
        <v>3243</v>
      </c>
      <c r="D1830" s="263">
        <v>2624.61</v>
      </c>
      <c r="E1830" s="263">
        <v>861.06</v>
      </c>
      <c r="F1830" s="263">
        <v>1.1000000000000001</v>
      </c>
      <c r="G1830" s="263">
        <v>1762.45</v>
      </c>
      <c r="H1830" s="264">
        <v>19026.990000000002</v>
      </c>
      <c r="I1830" s="264">
        <v>9902.56</v>
      </c>
      <c r="J1830" s="264">
        <v>7.16</v>
      </c>
      <c r="K1830" s="264">
        <v>9117.27</v>
      </c>
      <c r="L1830" s="354">
        <v>7.249454204624687</v>
      </c>
      <c r="M1830" s="354">
        <v>11.500429702924302</v>
      </c>
      <c r="N1830" s="354">
        <v>6.5090909090909088</v>
      </c>
      <c r="O1830" s="354">
        <v>5.1730659025787968</v>
      </c>
      <c r="P1830" s="265"/>
      <c r="Q1830" s="265"/>
      <c r="R1830" s="265">
        <v>39</v>
      </c>
    </row>
    <row r="1831" spans="1:18" ht="48">
      <c r="A1831" s="261">
        <v>269</v>
      </c>
      <c r="B1831" s="258" t="s">
        <v>3244</v>
      </c>
      <c r="C1831" s="262" t="s">
        <v>3245</v>
      </c>
      <c r="D1831" s="263">
        <v>144.59</v>
      </c>
      <c r="E1831" s="263">
        <v>144.59</v>
      </c>
      <c r="F1831" s="263"/>
      <c r="G1831" s="263"/>
      <c r="H1831" s="264">
        <v>1662.77</v>
      </c>
      <c r="I1831" s="264">
        <v>1662.77</v>
      </c>
      <c r="J1831" s="264"/>
      <c r="K1831" s="264"/>
      <c r="L1831" s="354">
        <v>11.49989625838578</v>
      </c>
      <c r="M1831" s="354">
        <v>11.49989625838578</v>
      </c>
      <c r="N1831" s="354" t="s">
        <v>138</v>
      </c>
      <c r="O1831" s="354" t="s">
        <v>138</v>
      </c>
      <c r="P1831" s="265"/>
      <c r="Q1831" s="265"/>
      <c r="R1831" s="265">
        <v>39</v>
      </c>
    </row>
    <row r="1832" spans="1:18" ht="48">
      <c r="A1832" s="261">
        <v>270</v>
      </c>
      <c r="B1832" s="258" t="s">
        <v>3246</v>
      </c>
      <c r="C1832" s="262" t="s">
        <v>3247</v>
      </c>
      <c r="D1832" s="263">
        <v>577.04999999999995</v>
      </c>
      <c r="E1832" s="263">
        <v>577.04999999999995</v>
      </c>
      <c r="F1832" s="263"/>
      <c r="G1832" s="263"/>
      <c r="H1832" s="264">
        <v>6636.1</v>
      </c>
      <c r="I1832" s="264">
        <v>6636.1</v>
      </c>
      <c r="J1832" s="264"/>
      <c r="K1832" s="264"/>
      <c r="L1832" s="354">
        <v>11.500043323802098</v>
      </c>
      <c r="M1832" s="354">
        <v>11.500043323802098</v>
      </c>
      <c r="N1832" s="354" t="s">
        <v>138</v>
      </c>
      <c r="O1832" s="354" t="s">
        <v>138</v>
      </c>
      <c r="P1832" s="265"/>
      <c r="Q1832" s="265"/>
      <c r="R1832" s="265">
        <v>39</v>
      </c>
    </row>
    <row r="1833" spans="1:18" ht="60">
      <c r="A1833" s="261">
        <v>271</v>
      </c>
      <c r="B1833" s="258" t="s">
        <v>3248</v>
      </c>
      <c r="C1833" s="262" t="s">
        <v>3249</v>
      </c>
      <c r="D1833" s="263">
        <v>1016.03</v>
      </c>
      <c r="E1833" s="263">
        <v>1016.03</v>
      </c>
      <c r="F1833" s="263"/>
      <c r="G1833" s="263"/>
      <c r="H1833" s="264">
        <v>11684.32</v>
      </c>
      <c r="I1833" s="264">
        <v>11684.32</v>
      </c>
      <c r="J1833" s="264"/>
      <c r="K1833" s="264"/>
      <c r="L1833" s="354">
        <v>11.499975394427329</v>
      </c>
      <c r="M1833" s="354">
        <v>11.499975394427329</v>
      </c>
      <c r="N1833" s="354" t="s">
        <v>138</v>
      </c>
      <c r="O1833" s="354" t="s">
        <v>138</v>
      </c>
      <c r="P1833" s="265"/>
      <c r="Q1833" s="265"/>
      <c r="R1833" s="265">
        <v>39</v>
      </c>
    </row>
    <row r="1834" spans="1:18" ht="60">
      <c r="A1834" s="261">
        <v>272</v>
      </c>
      <c r="B1834" s="258" t="s">
        <v>3250</v>
      </c>
      <c r="C1834" s="262" t="s">
        <v>3251</v>
      </c>
      <c r="D1834" s="263">
        <v>1458.91</v>
      </c>
      <c r="E1834" s="263">
        <v>1458.91</v>
      </c>
      <c r="F1834" s="263"/>
      <c r="G1834" s="263"/>
      <c r="H1834" s="264">
        <v>16777.490000000002</v>
      </c>
      <c r="I1834" s="264">
        <v>16777.490000000002</v>
      </c>
      <c r="J1834" s="264"/>
      <c r="K1834" s="264"/>
      <c r="L1834" s="354">
        <v>11.500017136081047</v>
      </c>
      <c r="M1834" s="354">
        <v>11.500017136081047</v>
      </c>
      <c r="N1834" s="354" t="s">
        <v>138</v>
      </c>
      <c r="O1834" s="354" t="s">
        <v>138</v>
      </c>
      <c r="P1834" s="265"/>
      <c r="Q1834" s="265"/>
      <c r="R1834" s="265">
        <v>39</v>
      </c>
    </row>
    <row r="1835" spans="1:18" ht="48">
      <c r="A1835" s="266">
        <v>273</v>
      </c>
      <c r="B1835" s="267" t="s">
        <v>3252</v>
      </c>
      <c r="C1835" s="268" t="s">
        <v>3253</v>
      </c>
      <c r="D1835" s="269">
        <v>1212.1500000000001</v>
      </c>
      <c r="E1835" s="269">
        <v>1211.42</v>
      </c>
      <c r="F1835" s="269">
        <v>0.73</v>
      </c>
      <c r="G1835" s="269"/>
      <c r="H1835" s="270">
        <v>13936.08</v>
      </c>
      <c r="I1835" s="270">
        <v>13931.31</v>
      </c>
      <c r="J1835" s="270">
        <v>4.7699999999999996</v>
      </c>
      <c r="K1835" s="270"/>
      <c r="L1835" s="355">
        <v>11.496992946417521</v>
      </c>
      <c r="M1835" s="355">
        <v>11.499983490449225</v>
      </c>
      <c r="N1835" s="355">
        <v>6.5342465753424657</v>
      </c>
      <c r="O1835" s="355" t="s">
        <v>138</v>
      </c>
      <c r="P1835" s="271"/>
      <c r="Q1835" s="271"/>
      <c r="R1835" s="271">
        <v>39</v>
      </c>
    </row>
    <row r="1836" spans="1:18" ht="12.75">
      <c r="A1836" s="360" t="s">
        <v>3254</v>
      </c>
      <c r="B1836" s="361"/>
      <c r="C1836" s="361"/>
      <c r="D1836" s="361"/>
      <c r="E1836" s="361"/>
      <c r="F1836" s="361"/>
      <c r="G1836" s="361"/>
      <c r="H1836" s="361"/>
      <c r="I1836" s="361"/>
      <c r="J1836" s="361"/>
      <c r="K1836" s="361"/>
      <c r="L1836" s="361"/>
      <c r="M1836" s="361"/>
      <c r="N1836" s="361"/>
      <c r="O1836" s="361"/>
      <c r="P1836" s="361"/>
      <c r="Q1836" s="361"/>
      <c r="R1836" s="361"/>
    </row>
    <row r="1837" spans="1:18" ht="36">
      <c r="A1837" s="261">
        <v>274</v>
      </c>
      <c r="B1837" s="258" t="s">
        <v>3255</v>
      </c>
      <c r="C1837" s="262" t="s">
        <v>3256</v>
      </c>
      <c r="D1837" s="263">
        <v>5728.46</v>
      </c>
      <c r="E1837" s="263">
        <v>1417.43</v>
      </c>
      <c r="F1837" s="263">
        <v>4.3899999999999997</v>
      </c>
      <c r="G1837" s="263">
        <v>4306.6400000000003</v>
      </c>
      <c r="H1837" s="264">
        <v>38212.43</v>
      </c>
      <c r="I1837" s="264">
        <v>16301.13</v>
      </c>
      <c r="J1837" s="264">
        <v>28.64</v>
      </c>
      <c r="K1837" s="264">
        <v>21882.66</v>
      </c>
      <c r="L1837" s="354">
        <v>6.6706287553722987</v>
      </c>
      <c r="M1837" s="354">
        <v>11.500483269015048</v>
      </c>
      <c r="N1837" s="354">
        <v>6.5239179954441919</v>
      </c>
      <c r="O1837" s="354">
        <v>5.081144465290806</v>
      </c>
      <c r="P1837" s="265"/>
      <c r="Q1837" s="265"/>
      <c r="R1837" s="265">
        <v>40</v>
      </c>
    </row>
    <row r="1838" spans="1:18" ht="36">
      <c r="A1838" s="261">
        <v>275</v>
      </c>
      <c r="B1838" s="258" t="s">
        <v>3257</v>
      </c>
      <c r="C1838" s="262" t="s">
        <v>3258</v>
      </c>
      <c r="D1838" s="263">
        <v>3593.63</v>
      </c>
      <c r="E1838" s="263">
        <v>1046.51</v>
      </c>
      <c r="F1838" s="263">
        <v>2.93</v>
      </c>
      <c r="G1838" s="263">
        <v>2544.19</v>
      </c>
      <c r="H1838" s="264">
        <v>25305.71</v>
      </c>
      <c r="I1838" s="264">
        <v>12035.41</v>
      </c>
      <c r="J1838" s="264">
        <v>19.100000000000001</v>
      </c>
      <c r="K1838" s="264">
        <v>13251.2</v>
      </c>
      <c r="L1838" s="354">
        <v>7.0418240052537397</v>
      </c>
      <c r="M1838" s="354">
        <v>11.500520778587878</v>
      </c>
      <c r="N1838" s="354">
        <v>6.5187713310580202</v>
      </c>
      <c r="O1838" s="354">
        <v>5.2084160381103617</v>
      </c>
      <c r="P1838" s="265"/>
      <c r="Q1838" s="265"/>
      <c r="R1838" s="265">
        <v>40</v>
      </c>
    </row>
    <row r="1839" spans="1:18" ht="48">
      <c r="A1839" s="261">
        <v>276</v>
      </c>
      <c r="B1839" s="258" t="s">
        <v>3259</v>
      </c>
      <c r="C1839" s="262" t="s">
        <v>3260</v>
      </c>
      <c r="D1839" s="263">
        <v>216.23</v>
      </c>
      <c r="E1839" s="263">
        <v>216.23</v>
      </c>
      <c r="F1839" s="263"/>
      <c r="G1839" s="263"/>
      <c r="H1839" s="264">
        <v>2486.66</v>
      </c>
      <c r="I1839" s="264">
        <v>2486.66</v>
      </c>
      <c r="J1839" s="264"/>
      <c r="K1839" s="264"/>
      <c r="L1839" s="354">
        <v>11.500069370577625</v>
      </c>
      <c r="M1839" s="354">
        <v>11.500069370577625</v>
      </c>
      <c r="N1839" s="354" t="s">
        <v>138</v>
      </c>
      <c r="O1839" s="354" t="s">
        <v>138</v>
      </c>
      <c r="P1839" s="265"/>
      <c r="Q1839" s="265"/>
      <c r="R1839" s="265">
        <v>40</v>
      </c>
    </row>
    <row r="1840" spans="1:18" ht="48">
      <c r="A1840" s="261">
        <v>277</v>
      </c>
      <c r="B1840" s="258" t="s">
        <v>3261</v>
      </c>
      <c r="C1840" s="262" t="s">
        <v>3262</v>
      </c>
      <c r="D1840" s="263">
        <v>872.74</v>
      </c>
      <c r="E1840" s="263">
        <v>872.74</v>
      </c>
      <c r="F1840" s="263"/>
      <c r="G1840" s="263"/>
      <c r="H1840" s="264">
        <v>10036.530000000001</v>
      </c>
      <c r="I1840" s="264">
        <v>10036.530000000001</v>
      </c>
      <c r="J1840" s="264"/>
      <c r="K1840" s="264"/>
      <c r="L1840" s="354">
        <v>11.500022916332471</v>
      </c>
      <c r="M1840" s="354">
        <v>11.500022916332471</v>
      </c>
      <c r="N1840" s="354" t="s">
        <v>138</v>
      </c>
      <c r="O1840" s="354" t="s">
        <v>138</v>
      </c>
      <c r="P1840" s="265"/>
      <c r="Q1840" s="265"/>
      <c r="R1840" s="265">
        <v>40</v>
      </c>
    </row>
    <row r="1841" spans="1:18" ht="60">
      <c r="A1841" s="261">
        <v>278</v>
      </c>
      <c r="B1841" s="258" t="s">
        <v>3263</v>
      </c>
      <c r="C1841" s="262" t="s">
        <v>3264</v>
      </c>
      <c r="D1841" s="263">
        <v>1550.09</v>
      </c>
      <c r="E1841" s="263">
        <v>1550.09</v>
      </c>
      <c r="F1841" s="263"/>
      <c r="G1841" s="263"/>
      <c r="H1841" s="264">
        <v>17826.080000000002</v>
      </c>
      <c r="I1841" s="264">
        <v>17826.080000000002</v>
      </c>
      <c r="J1841" s="264"/>
      <c r="K1841" s="264"/>
      <c r="L1841" s="354">
        <v>11.500029030572421</v>
      </c>
      <c r="M1841" s="354">
        <v>11.500029030572421</v>
      </c>
      <c r="N1841" s="354" t="s">
        <v>138</v>
      </c>
      <c r="O1841" s="354" t="s">
        <v>138</v>
      </c>
      <c r="P1841" s="265"/>
      <c r="Q1841" s="265"/>
      <c r="R1841" s="265">
        <v>40</v>
      </c>
    </row>
    <row r="1842" spans="1:18" ht="60">
      <c r="A1842" s="261">
        <v>279</v>
      </c>
      <c r="B1842" s="258" t="s">
        <v>3265</v>
      </c>
      <c r="C1842" s="262" t="s">
        <v>3266</v>
      </c>
      <c r="D1842" s="263">
        <v>2201.39</v>
      </c>
      <c r="E1842" s="263">
        <v>2201.39</v>
      </c>
      <c r="F1842" s="263"/>
      <c r="G1842" s="263"/>
      <c r="H1842" s="264">
        <v>25316.03</v>
      </c>
      <c r="I1842" s="264">
        <v>25316.03</v>
      </c>
      <c r="J1842" s="264"/>
      <c r="K1842" s="264"/>
      <c r="L1842" s="354">
        <v>11.500020441630062</v>
      </c>
      <c r="M1842" s="354">
        <v>11.500020441630062</v>
      </c>
      <c r="N1842" s="354" t="s">
        <v>138</v>
      </c>
      <c r="O1842" s="354" t="s">
        <v>138</v>
      </c>
      <c r="P1842" s="265"/>
      <c r="Q1842" s="265"/>
      <c r="R1842" s="265">
        <v>40</v>
      </c>
    </row>
    <row r="1843" spans="1:18" ht="48">
      <c r="A1843" s="266">
        <v>280</v>
      </c>
      <c r="B1843" s="267" t="s">
        <v>3267</v>
      </c>
      <c r="C1843" s="268" t="s">
        <v>3268</v>
      </c>
      <c r="D1843" s="269">
        <v>1826.84</v>
      </c>
      <c r="E1843" s="269">
        <v>1824.64</v>
      </c>
      <c r="F1843" s="269">
        <v>2.2000000000000002</v>
      </c>
      <c r="G1843" s="269"/>
      <c r="H1843" s="270">
        <v>20997.7</v>
      </c>
      <c r="I1843" s="270">
        <v>20983.38</v>
      </c>
      <c r="J1843" s="270">
        <v>14.32</v>
      </c>
      <c r="K1843" s="270"/>
      <c r="L1843" s="355">
        <v>11.494000569289046</v>
      </c>
      <c r="M1843" s="355">
        <v>11.500010961066293</v>
      </c>
      <c r="N1843" s="355">
        <v>6.5090909090909088</v>
      </c>
      <c r="O1843" s="355" t="s">
        <v>138</v>
      </c>
      <c r="P1843" s="271"/>
      <c r="Q1843" s="271"/>
      <c r="R1843" s="271">
        <v>40</v>
      </c>
    </row>
    <row r="1844" spans="1:18" ht="12.75">
      <c r="A1844" s="360" t="s">
        <v>3269</v>
      </c>
      <c r="B1844" s="361"/>
      <c r="C1844" s="361"/>
      <c r="D1844" s="361"/>
      <c r="E1844" s="361"/>
      <c r="F1844" s="361"/>
      <c r="G1844" s="361"/>
      <c r="H1844" s="361"/>
      <c r="I1844" s="361"/>
      <c r="J1844" s="361"/>
      <c r="K1844" s="361"/>
      <c r="L1844" s="361"/>
      <c r="M1844" s="361"/>
      <c r="N1844" s="361"/>
      <c r="O1844" s="361"/>
      <c r="P1844" s="361"/>
      <c r="Q1844" s="361"/>
      <c r="R1844" s="361"/>
    </row>
    <row r="1845" spans="1:18" ht="36">
      <c r="A1845" s="261">
        <v>281</v>
      </c>
      <c r="B1845" s="258" t="s">
        <v>3270</v>
      </c>
      <c r="C1845" s="262" t="s">
        <v>3271</v>
      </c>
      <c r="D1845" s="263">
        <v>9228.6200000000008</v>
      </c>
      <c r="E1845" s="263">
        <v>2172.5100000000002</v>
      </c>
      <c r="F1845" s="263">
        <v>7.32</v>
      </c>
      <c r="G1845" s="263">
        <v>7048.79</v>
      </c>
      <c r="H1845" s="264">
        <v>60895.73</v>
      </c>
      <c r="I1845" s="264">
        <v>24984.91</v>
      </c>
      <c r="J1845" s="264">
        <v>47.74</v>
      </c>
      <c r="K1845" s="264">
        <v>35863.08</v>
      </c>
      <c r="L1845" s="354">
        <v>6.59857378459618</v>
      </c>
      <c r="M1845" s="354">
        <v>11.500481010444139</v>
      </c>
      <c r="N1845" s="354">
        <v>6.5218579234972678</v>
      </c>
      <c r="O1845" s="354">
        <v>5.0878349333715436</v>
      </c>
      <c r="P1845" s="265"/>
      <c r="Q1845" s="265"/>
      <c r="R1845" s="265">
        <v>41</v>
      </c>
    </row>
    <row r="1846" spans="1:18" ht="36">
      <c r="A1846" s="261">
        <v>282</v>
      </c>
      <c r="B1846" s="258" t="s">
        <v>3272</v>
      </c>
      <c r="C1846" s="262" t="s">
        <v>3273</v>
      </c>
      <c r="D1846" s="263">
        <v>5939.68</v>
      </c>
      <c r="E1846" s="263">
        <v>1629.38</v>
      </c>
      <c r="F1846" s="263">
        <v>3.66</v>
      </c>
      <c r="G1846" s="263">
        <v>4306.6400000000003</v>
      </c>
      <c r="H1846" s="264">
        <v>41131.019999999997</v>
      </c>
      <c r="I1846" s="264">
        <v>18738.68</v>
      </c>
      <c r="J1846" s="264">
        <v>23.87</v>
      </c>
      <c r="K1846" s="264">
        <v>22368.47</v>
      </c>
      <c r="L1846" s="354">
        <v>6.9247871939229038</v>
      </c>
      <c r="M1846" s="354">
        <v>11.500497121604536</v>
      </c>
      <c r="N1846" s="354">
        <v>6.5218579234972678</v>
      </c>
      <c r="O1846" s="354">
        <v>5.1939493433395869</v>
      </c>
      <c r="P1846" s="265"/>
      <c r="Q1846" s="265"/>
      <c r="R1846" s="265">
        <v>41</v>
      </c>
    </row>
    <row r="1847" spans="1:18" ht="48">
      <c r="A1847" s="261">
        <v>283</v>
      </c>
      <c r="B1847" s="258" t="s">
        <v>3274</v>
      </c>
      <c r="C1847" s="262" t="s">
        <v>3275</v>
      </c>
      <c r="D1847" s="263">
        <v>289.18</v>
      </c>
      <c r="E1847" s="263">
        <v>289.18</v>
      </c>
      <c r="F1847" s="263"/>
      <c r="G1847" s="263"/>
      <c r="H1847" s="264">
        <v>3325.54</v>
      </c>
      <c r="I1847" s="264">
        <v>3325.54</v>
      </c>
      <c r="J1847" s="264"/>
      <c r="K1847" s="264"/>
      <c r="L1847" s="354">
        <v>11.49989625838578</v>
      </c>
      <c r="M1847" s="354">
        <v>11.49989625838578</v>
      </c>
      <c r="N1847" s="354" t="s">
        <v>138</v>
      </c>
      <c r="O1847" s="354" t="s">
        <v>138</v>
      </c>
      <c r="P1847" s="265"/>
      <c r="Q1847" s="265"/>
      <c r="R1847" s="265">
        <v>41</v>
      </c>
    </row>
    <row r="1848" spans="1:18" ht="48">
      <c r="A1848" s="261">
        <v>284</v>
      </c>
      <c r="B1848" s="258" t="s">
        <v>3276</v>
      </c>
      <c r="C1848" s="262" t="s">
        <v>3277</v>
      </c>
      <c r="D1848" s="263">
        <v>1159.31</v>
      </c>
      <c r="E1848" s="263">
        <v>1159.31</v>
      </c>
      <c r="F1848" s="263"/>
      <c r="G1848" s="263"/>
      <c r="H1848" s="264">
        <v>13332.11</v>
      </c>
      <c r="I1848" s="264">
        <v>13332.11</v>
      </c>
      <c r="J1848" s="264"/>
      <c r="K1848" s="264"/>
      <c r="L1848" s="354">
        <v>11.500038816192392</v>
      </c>
      <c r="M1848" s="354">
        <v>11.500038816192392</v>
      </c>
      <c r="N1848" s="354" t="s">
        <v>138</v>
      </c>
      <c r="O1848" s="354" t="s">
        <v>138</v>
      </c>
      <c r="P1848" s="265"/>
      <c r="Q1848" s="265"/>
      <c r="R1848" s="265">
        <v>41</v>
      </c>
    </row>
    <row r="1849" spans="1:18" ht="60">
      <c r="A1849" s="261">
        <v>285</v>
      </c>
      <c r="B1849" s="258" t="s">
        <v>3278</v>
      </c>
      <c r="C1849" s="262" t="s">
        <v>3279</v>
      </c>
      <c r="D1849" s="263">
        <v>2807.6</v>
      </c>
      <c r="E1849" s="263">
        <v>2807.6</v>
      </c>
      <c r="F1849" s="263"/>
      <c r="G1849" s="263"/>
      <c r="H1849" s="264">
        <v>32287.45</v>
      </c>
      <c r="I1849" s="264">
        <v>32287.45</v>
      </c>
      <c r="J1849" s="264"/>
      <c r="K1849" s="264"/>
      <c r="L1849" s="354">
        <v>11.500017808804675</v>
      </c>
      <c r="M1849" s="354">
        <v>11.500017808804675</v>
      </c>
      <c r="N1849" s="354" t="s">
        <v>138</v>
      </c>
      <c r="O1849" s="354" t="s">
        <v>138</v>
      </c>
      <c r="P1849" s="265"/>
      <c r="Q1849" s="265"/>
      <c r="R1849" s="265">
        <v>41</v>
      </c>
    </row>
    <row r="1850" spans="1:18" ht="60">
      <c r="A1850" s="261">
        <v>286</v>
      </c>
      <c r="B1850" s="258" t="s">
        <v>3280</v>
      </c>
      <c r="C1850" s="262" t="s">
        <v>3281</v>
      </c>
      <c r="D1850" s="263">
        <v>2943.88</v>
      </c>
      <c r="E1850" s="263">
        <v>2943.88</v>
      </c>
      <c r="F1850" s="263"/>
      <c r="G1850" s="263"/>
      <c r="H1850" s="264">
        <v>33854.57</v>
      </c>
      <c r="I1850" s="264">
        <v>33854.57</v>
      </c>
      <c r="J1850" s="264"/>
      <c r="K1850" s="264"/>
      <c r="L1850" s="354">
        <v>11.499983015612049</v>
      </c>
      <c r="M1850" s="354">
        <v>11.499983015612049</v>
      </c>
      <c r="N1850" s="354" t="s">
        <v>138</v>
      </c>
      <c r="O1850" s="354" t="s">
        <v>138</v>
      </c>
      <c r="P1850" s="265"/>
      <c r="Q1850" s="265"/>
      <c r="R1850" s="265">
        <v>41</v>
      </c>
    </row>
    <row r="1851" spans="1:18" ht="48">
      <c r="A1851" s="266">
        <v>287</v>
      </c>
      <c r="B1851" s="267" t="s">
        <v>3282</v>
      </c>
      <c r="C1851" s="268" t="s">
        <v>3283</v>
      </c>
      <c r="D1851" s="269">
        <v>2491.63</v>
      </c>
      <c r="E1851" s="269">
        <v>2487.9699999999998</v>
      </c>
      <c r="F1851" s="269">
        <v>3.66</v>
      </c>
      <c r="G1851" s="269"/>
      <c r="H1851" s="270">
        <v>28635.48</v>
      </c>
      <c r="I1851" s="270">
        <v>28611.61</v>
      </c>
      <c r="J1851" s="270">
        <v>23.87</v>
      </c>
      <c r="K1851" s="270"/>
      <c r="L1851" s="355">
        <v>11.492669457343185</v>
      </c>
      <c r="M1851" s="355">
        <v>11.49998191296519</v>
      </c>
      <c r="N1851" s="355">
        <v>6.5218579234972678</v>
      </c>
      <c r="O1851" s="355" t="s">
        <v>138</v>
      </c>
      <c r="P1851" s="271"/>
      <c r="Q1851" s="271"/>
      <c r="R1851" s="271">
        <v>41</v>
      </c>
    </row>
    <row r="1852" spans="1:18" ht="12.75">
      <c r="A1852" s="360" t="s">
        <v>3284</v>
      </c>
      <c r="B1852" s="361"/>
      <c r="C1852" s="361"/>
      <c r="D1852" s="361"/>
      <c r="E1852" s="361"/>
      <c r="F1852" s="361"/>
      <c r="G1852" s="361"/>
      <c r="H1852" s="361"/>
      <c r="I1852" s="361"/>
      <c r="J1852" s="361"/>
      <c r="K1852" s="361"/>
      <c r="L1852" s="361"/>
      <c r="M1852" s="361"/>
      <c r="N1852" s="361"/>
      <c r="O1852" s="361"/>
      <c r="P1852" s="361"/>
      <c r="Q1852" s="361"/>
      <c r="R1852" s="361"/>
    </row>
    <row r="1853" spans="1:18" ht="36">
      <c r="A1853" s="261">
        <v>288</v>
      </c>
      <c r="B1853" s="258" t="s">
        <v>3285</v>
      </c>
      <c r="C1853" s="262" t="s">
        <v>3286</v>
      </c>
      <c r="D1853" s="263">
        <v>17219.740000000002</v>
      </c>
      <c r="E1853" s="263">
        <v>2715.64</v>
      </c>
      <c r="F1853" s="263">
        <v>14.64</v>
      </c>
      <c r="G1853" s="263">
        <v>14489.46</v>
      </c>
      <c r="H1853" s="264">
        <v>105118.23</v>
      </c>
      <c r="I1853" s="264">
        <v>31231.14</v>
      </c>
      <c r="J1853" s="264">
        <v>95.48</v>
      </c>
      <c r="K1853" s="264">
        <v>73791.61</v>
      </c>
      <c r="L1853" s="354">
        <v>6.1045189997061504</v>
      </c>
      <c r="M1853" s="354">
        <v>11.500471343771634</v>
      </c>
      <c r="N1853" s="354">
        <v>6.5218579234972678</v>
      </c>
      <c r="O1853" s="354">
        <v>5.0927784748361917</v>
      </c>
      <c r="P1853" s="265"/>
      <c r="Q1853" s="265"/>
      <c r="R1853" s="265">
        <v>42</v>
      </c>
    </row>
    <row r="1854" spans="1:18" ht="36">
      <c r="A1854" s="261">
        <v>289</v>
      </c>
      <c r="B1854" s="258" t="s">
        <v>3287</v>
      </c>
      <c r="C1854" s="262" t="s">
        <v>3288</v>
      </c>
      <c r="D1854" s="263">
        <v>11044.95</v>
      </c>
      <c r="E1854" s="263">
        <v>2026.79</v>
      </c>
      <c r="F1854" s="263">
        <v>10.98</v>
      </c>
      <c r="G1854" s="263">
        <v>9007.18</v>
      </c>
      <c r="H1854" s="264">
        <v>70184.100000000006</v>
      </c>
      <c r="I1854" s="264">
        <v>23309.09</v>
      </c>
      <c r="J1854" s="264">
        <v>71.61</v>
      </c>
      <c r="K1854" s="264">
        <v>46803.4</v>
      </c>
      <c r="L1854" s="354">
        <v>6.3544063123871091</v>
      </c>
      <c r="M1854" s="354">
        <v>11.500495857982328</v>
      </c>
      <c r="N1854" s="354">
        <v>6.5218579234972678</v>
      </c>
      <c r="O1854" s="354">
        <v>5.196232339089482</v>
      </c>
      <c r="P1854" s="265"/>
      <c r="Q1854" s="265"/>
      <c r="R1854" s="265">
        <v>42</v>
      </c>
    </row>
    <row r="1855" spans="1:18" ht="48">
      <c r="A1855" s="261">
        <v>290</v>
      </c>
      <c r="B1855" s="258" t="s">
        <v>3289</v>
      </c>
      <c r="C1855" s="262" t="s">
        <v>3290</v>
      </c>
      <c r="D1855" s="263">
        <v>368.64</v>
      </c>
      <c r="E1855" s="263">
        <v>368.64</v>
      </c>
      <c r="F1855" s="263"/>
      <c r="G1855" s="263"/>
      <c r="H1855" s="264">
        <v>4239.3100000000004</v>
      </c>
      <c r="I1855" s="264">
        <v>4239.3100000000004</v>
      </c>
      <c r="J1855" s="264"/>
      <c r="K1855" s="264"/>
      <c r="L1855" s="354">
        <v>11.499864366319446</v>
      </c>
      <c r="M1855" s="354">
        <v>11.499864366319446</v>
      </c>
      <c r="N1855" s="354" t="s">
        <v>138</v>
      </c>
      <c r="O1855" s="354" t="s">
        <v>138</v>
      </c>
      <c r="P1855" s="265"/>
      <c r="Q1855" s="265"/>
      <c r="R1855" s="265">
        <v>42</v>
      </c>
    </row>
    <row r="1856" spans="1:18" ht="48">
      <c r="A1856" s="261">
        <v>291</v>
      </c>
      <c r="B1856" s="258" t="s">
        <v>3291</v>
      </c>
      <c r="C1856" s="262" t="s">
        <v>3292</v>
      </c>
      <c r="D1856" s="263">
        <v>1524.04</v>
      </c>
      <c r="E1856" s="263">
        <v>1524.04</v>
      </c>
      <c r="F1856" s="263"/>
      <c r="G1856" s="263"/>
      <c r="H1856" s="264">
        <v>17526.48</v>
      </c>
      <c r="I1856" s="264">
        <v>17526.48</v>
      </c>
      <c r="J1856" s="264"/>
      <c r="K1856" s="264"/>
      <c r="L1856" s="354">
        <v>11.500013123015144</v>
      </c>
      <c r="M1856" s="354">
        <v>11.500013123015144</v>
      </c>
      <c r="N1856" s="354" t="s">
        <v>138</v>
      </c>
      <c r="O1856" s="354" t="s">
        <v>138</v>
      </c>
      <c r="P1856" s="265"/>
      <c r="Q1856" s="265"/>
      <c r="R1856" s="265">
        <v>42</v>
      </c>
    </row>
    <row r="1857" spans="1:18" ht="60">
      <c r="A1857" s="261">
        <v>292</v>
      </c>
      <c r="B1857" s="258" t="s">
        <v>3293</v>
      </c>
      <c r="C1857" s="262" t="s">
        <v>3294</v>
      </c>
      <c r="D1857" s="263">
        <v>2580.25</v>
      </c>
      <c r="E1857" s="263">
        <v>2579.15</v>
      </c>
      <c r="F1857" s="263">
        <v>1.1000000000000001</v>
      </c>
      <c r="G1857" s="263"/>
      <c r="H1857" s="264">
        <v>29667.360000000001</v>
      </c>
      <c r="I1857" s="264">
        <v>29660.2</v>
      </c>
      <c r="J1857" s="264">
        <v>7.16</v>
      </c>
      <c r="K1857" s="264"/>
      <c r="L1857" s="354">
        <v>11.49786261021219</v>
      </c>
      <c r="M1857" s="354">
        <v>11.499990306884051</v>
      </c>
      <c r="N1857" s="354">
        <v>6.5090909090909088</v>
      </c>
      <c r="O1857" s="354" t="s">
        <v>138</v>
      </c>
      <c r="P1857" s="265"/>
      <c r="Q1857" s="265"/>
      <c r="R1857" s="265">
        <v>42</v>
      </c>
    </row>
    <row r="1858" spans="1:18" ht="60">
      <c r="A1858" s="261">
        <v>293</v>
      </c>
      <c r="B1858" s="258" t="s">
        <v>3295</v>
      </c>
      <c r="C1858" s="262" t="s">
        <v>3296</v>
      </c>
      <c r="D1858" s="263">
        <v>3752.59</v>
      </c>
      <c r="E1858" s="263">
        <v>3751.49</v>
      </c>
      <c r="F1858" s="263">
        <v>1.1000000000000001</v>
      </c>
      <c r="G1858" s="263"/>
      <c r="H1858" s="264">
        <v>43149.27</v>
      </c>
      <c r="I1858" s="264">
        <v>43142.11</v>
      </c>
      <c r="J1858" s="264">
        <v>7.16</v>
      </c>
      <c r="K1858" s="264"/>
      <c r="L1858" s="354">
        <v>11.498530348372723</v>
      </c>
      <c r="M1858" s="354">
        <v>11.499993335981172</v>
      </c>
      <c r="N1858" s="354">
        <v>6.5090909090909088</v>
      </c>
      <c r="O1858" s="354" t="s">
        <v>138</v>
      </c>
      <c r="P1858" s="265"/>
      <c r="Q1858" s="265"/>
      <c r="R1858" s="265">
        <v>42</v>
      </c>
    </row>
    <row r="1859" spans="1:18" ht="48">
      <c r="A1859" s="266">
        <v>294</v>
      </c>
      <c r="B1859" s="267" t="s">
        <v>3297</v>
      </c>
      <c r="C1859" s="268" t="s">
        <v>3298</v>
      </c>
      <c r="D1859" s="269">
        <v>3172.64</v>
      </c>
      <c r="E1859" s="269">
        <v>3165.32</v>
      </c>
      <c r="F1859" s="269">
        <v>7.32</v>
      </c>
      <c r="G1859" s="269"/>
      <c r="H1859" s="270">
        <v>36448.9</v>
      </c>
      <c r="I1859" s="270">
        <v>36401.160000000003</v>
      </c>
      <c r="J1859" s="270">
        <v>47.74</v>
      </c>
      <c r="K1859" s="270"/>
      <c r="L1859" s="355">
        <v>11.488507993343084</v>
      </c>
      <c r="M1859" s="355">
        <v>11.499993681523511</v>
      </c>
      <c r="N1859" s="355">
        <v>6.5218579234972678</v>
      </c>
      <c r="O1859" s="355" t="s">
        <v>138</v>
      </c>
      <c r="P1859" s="271"/>
      <c r="Q1859" s="271"/>
      <c r="R1859" s="271">
        <v>42</v>
      </c>
    </row>
    <row r="1860" spans="1:18" ht="12.75">
      <c r="A1860" s="360" t="s">
        <v>3299</v>
      </c>
      <c r="B1860" s="361"/>
      <c r="C1860" s="361"/>
      <c r="D1860" s="361"/>
      <c r="E1860" s="361"/>
      <c r="F1860" s="361"/>
      <c r="G1860" s="361"/>
      <c r="H1860" s="361"/>
      <c r="I1860" s="361"/>
      <c r="J1860" s="361"/>
      <c r="K1860" s="361"/>
      <c r="L1860" s="361"/>
      <c r="M1860" s="361"/>
      <c r="N1860" s="361"/>
      <c r="O1860" s="361"/>
      <c r="P1860" s="361"/>
      <c r="Q1860" s="361"/>
      <c r="R1860" s="361"/>
    </row>
    <row r="1861" spans="1:18" ht="36">
      <c r="A1861" s="261">
        <v>295</v>
      </c>
      <c r="B1861" s="258" t="s">
        <v>3300</v>
      </c>
      <c r="C1861" s="262" t="s">
        <v>3301</v>
      </c>
      <c r="D1861" s="263">
        <v>24788.23</v>
      </c>
      <c r="E1861" s="263">
        <v>2911.27</v>
      </c>
      <c r="F1861" s="263">
        <v>29.65</v>
      </c>
      <c r="G1861" s="263">
        <v>21847.31</v>
      </c>
      <c r="H1861" s="264">
        <v>228507.02</v>
      </c>
      <c r="I1861" s="264">
        <v>33479.629999999997</v>
      </c>
      <c r="J1861" s="264">
        <v>193.34</v>
      </c>
      <c r="K1861" s="264">
        <v>194834.05</v>
      </c>
      <c r="L1861" s="354">
        <v>9.2183677495327423</v>
      </c>
      <c r="M1861" s="354">
        <v>11.500008587317561</v>
      </c>
      <c r="N1861" s="354">
        <v>6.520741989881957</v>
      </c>
      <c r="O1861" s="354">
        <v>8.9179880726734773</v>
      </c>
      <c r="P1861" s="265"/>
      <c r="Q1861" s="265"/>
      <c r="R1861" s="265">
        <v>43</v>
      </c>
    </row>
    <row r="1862" spans="1:18" ht="36">
      <c r="A1862" s="261">
        <v>296</v>
      </c>
      <c r="B1862" s="258" t="s">
        <v>3302</v>
      </c>
      <c r="C1862" s="262" t="s">
        <v>3303</v>
      </c>
      <c r="D1862" s="263">
        <v>16423.11</v>
      </c>
      <c r="E1862" s="263">
        <v>1851.41</v>
      </c>
      <c r="F1862" s="263">
        <v>9.52</v>
      </c>
      <c r="G1862" s="263">
        <v>14562.18</v>
      </c>
      <c r="H1862" s="264">
        <v>151242.28</v>
      </c>
      <c r="I1862" s="264">
        <v>21291.19</v>
      </c>
      <c r="J1862" s="264">
        <v>62.06</v>
      </c>
      <c r="K1862" s="264">
        <v>129889.03</v>
      </c>
      <c r="L1862" s="354">
        <v>9.2091132556501165</v>
      </c>
      <c r="M1862" s="354">
        <v>11.49998649677813</v>
      </c>
      <c r="N1862" s="354">
        <v>6.5189075630252109</v>
      </c>
      <c r="O1862" s="354">
        <v>8.9196143709252329</v>
      </c>
      <c r="P1862" s="265"/>
      <c r="Q1862" s="265"/>
      <c r="R1862" s="265">
        <v>43</v>
      </c>
    </row>
    <row r="1863" spans="1:18" ht="36">
      <c r="A1863" s="261">
        <v>297</v>
      </c>
      <c r="B1863" s="258" t="s">
        <v>3304</v>
      </c>
      <c r="C1863" s="262" t="s">
        <v>3305</v>
      </c>
      <c r="D1863" s="263">
        <v>270.11</v>
      </c>
      <c r="E1863" s="263">
        <v>270.11</v>
      </c>
      <c r="F1863" s="263"/>
      <c r="G1863" s="263"/>
      <c r="H1863" s="264">
        <v>3106.35</v>
      </c>
      <c r="I1863" s="264">
        <v>3106.35</v>
      </c>
      <c r="J1863" s="264"/>
      <c r="K1863" s="264"/>
      <c r="L1863" s="354">
        <v>11.500314686609158</v>
      </c>
      <c r="M1863" s="354">
        <v>11.500314686609158</v>
      </c>
      <c r="N1863" s="354" t="s">
        <v>138</v>
      </c>
      <c r="O1863" s="354" t="s">
        <v>138</v>
      </c>
      <c r="P1863" s="265"/>
      <c r="Q1863" s="265"/>
      <c r="R1863" s="265">
        <v>43</v>
      </c>
    </row>
    <row r="1864" spans="1:18" ht="36">
      <c r="A1864" s="261">
        <v>298</v>
      </c>
      <c r="B1864" s="258" t="s">
        <v>3306</v>
      </c>
      <c r="C1864" s="262" t="s">
        <v>3307</v>
      </c>
      <c r="D1864" s="263">
        <v>797.79</v>
      </c>
      <c r="E1864" s="263">
        <v>797.79</v>
      </c>
      <c r="F1864" s="263"/>
      <c r="G1864" s="263"/>
      <c r="H1864" s="264">
        <v>9174.93</v>
      </c>
      <c r="I1864" s="264">
        <v>9174.93</v>
      </c>
      <c r="J1864" s="264"/>
      <c r="K1864" s="264"/>
      <c r="L1864" s="354">
        <v>11.500432444628286</v>
      </c>
      <c r="M1864" s="354">
        <v>11.500432444628286</v>
      </c>
      <c r="N1864" s="354" t="s">
        <v>138</v>
      </c>
      <c r="O1864" s="354" t="s">
        <v>138</v>
      </c>
      <c r="P1864" s="265"/>
      <c r="Q1864" s="265"/>
      <c r="R1864" s="265">
        <v>43</v>
      </c>
    </row>
    <row r="1865" spans="1:18" ht="60">
      <c r="A1865" s="261">
        <v>299</v>
      </c>
      <c r="B1865" s="258" t="s">
        <v>3308</v>
      </c>
      <c r="C1865" s="262" t="s">
        <v>3309</v>
      </c>
      <c r="D1865" s="263">
        <v>1881.07</v>
      </c>
      <c r="E1865" s="263">
        <v>1879.61</v>
      </c>
      <c r="F1865" s="263">
        <v>1.46</v>
      </c>
      <c r="G1865" s="263"/>
      <c r="H1865" s="264">
        <v>21625.89</v>
      </c>
      <c r="I1865" s="264">
        <v>21616.34</v>
      </c>
      <c r="J1865" s="264">
        <v>9.5500000000000007</v>
      </c>
      <c r="K1865" s="264"/>
      <c r="L1865" s="354">
        <v>11.496589706922125</v>
      </c>
      <c r="M1865" s="354">
        <v>11.500438920839962</v>
      </c>
      <c r="N1865" s="354">
        <v>6.5410958904109595</v>
      </c>
      <c r="O1865" s="354" t="s">
        <v>138</v>
      </c>
      <c r="P1865" s="265"/>
      <c r="Q1865" s="265"/>
      <c r="R1865" s="265">
        <v>43</v>
      </c>
    </row>
    <row r="1866" spans="1:18" ht="60">
      <c r="A1866" s="261">
        <v>300</v>
      </c>
      <c r="B1866" s="258" t="s">
        <v>3310</v>
      </c>
      <c r="C1866" s="262" t="s">
        <v>3311</v>
      </c>
      <c r="D1866" s="263">
        <v>2410.14</v>
      </c>
      <c r="E1866" s="263">
        <v>2408.6799999999998</v>
      </c>
      <c r="F1866" s="263">
        <v>1.46</v>
      </c>
      <c r="G1866" s="263"/>
      <c r="H1866" s="264">
        <v>27710.48</v>
      </c>
      <c r="I1866" s="264">
        <v>27700.93</v>
      </c>
      <c r="J1866" s="264">
        <v>9.5500000000000007</v>
      </c>
      <c r="K1866" s="264"/>
      <c r="L1866" s="354">
        <v>11.497456579285851</v>
      </c>
      <c r="M1866" s="354">
        <v>11.500460833319496</v>
      </c>
      <c r="N1866" s="354">
        <v>6.5410958904109595</v>
      </c>
      <c r="O1866" s="354" t="s">
        <v>138</v>
      </c>
      <c r="P1866" s="265"/>
      <c r="Q1866" s="265"/>
      <c r="R1866" s="265">
        <v>43</v>
      </c>
    </row>
    <row r="1867" spans="1:18" ht="48">
      <c r="A1867" s="266">
        <v>301</v>
      </c>
      <c r="B1867" s="267" t="s">
        <v>3312</v>
      </c>
      <c r="C1867" s="268" t="s">
        <v>3313</v>
      </c>
      <c r="D1867" s="269">
        <v>2626.67</v>
      </c>
      <c r="E1867" s="269">
        <v>2617.52</v>
      </c>
      <c r="F1867" s="269">
        <v>9.15</v>
      </c>
      <c r="G1867" s="269"/>
      <c r="H1867" s="270">
        <v>30162.42</v>
      </c>
      <c r="I1867" s="270">
        <v>30102.75</v>
      </c>
      <c r="J1867" s="270">
        <v>59.67</v>
      </c>
      <c r="K1867" s="270"/>
      <c r="L1867" s="355">
        <v>11.483140249822018</v>
      </c>
      <c r="M1867" s="355">
        <v>11.500485192090222</v>
      </c>
      <c r="N1867" s="355">
        <v>6.5213114754098358</v>
      </c>
      <c r="O1867" s="355" t="s">
        <v>138</v>
      </c>
      <c r="P1867" s="271"/>
      <c r="Q1867" s="271"/>
      <c r="R1867" s="271">
        <v>43</v>
      </c>
    </row>
    <row r="1868" spans="1:18" ht="12.75">
      <c r="A1868" s="360" t="s">
        <v>3314</v>
      </c>
      <c r="B1868" s="361"/>
      <c r="C1868" s="361"/>
      <c r="D1868" s="361"/>
      <c r="E1868" s="361"/>
      <c r="F1868" s="361"/>
      <c r="G1868" s="361"/>
      <c r="H1868" s="361"/>
      <c r="I1868" s="361"/>
      <c r="J1868" s="361"/>
      <c r="K1868" s="361"/>
      <c r="L1868" s="361"/>
      <c r="M1868" s="361"/>
      <c r="N1868" s="361"/>
      <c r="O1868" s="361"/>
      <c r="P1868" s="361"/>
      <c r="Q1868" s="361"/>
      <c r="R1868" s="361"/>
    </row>
    <row r="1869" spans="1:18" ht="36">
      <c r="A1869" s="261">
        <v>302</v>
      </c>
      <c r="B1869" s="258" t="s">
        <v>3315</v>
      </c>
      <c r="C1869" s="262" t="s">
        <v>3316</v>
      </c>
      <c r="D1869" s="263">
        <v>64.989999999999995</v>
      </c>
      <c r="E1869" s="263">
        <v>18.55</v>
      </c>
      <c r="F1869" s="263"/>
      <c r="G1869" s="263">
        <v>46.44</v>
      </c>
      <c r="H1869" s="264">
        <v>1024.8599999999999</v>
      </c>
      <c r="I1869" s="264">
        <v>213.29</v>
      </c>
      <c r="J1869" s="264"/>
      <c r="K1869" s="264">
        <v>811.57</v>
      </c>
      <c r="L1869" s="354">
        <v>15.76950300046161</v>
      </c>
      <c r="M1869" s="354">
        <v>11.498113207547169</v>
      </c>
      <c r="N1869" s="354" t="s">
        <v>138</v>
      </c>
      <c r="O1869" s="354">
        <v>17.47566752799311</v>
      </c>
      <c r="P1869" s="265"/>
      <c r="Q1869" s="265"/>
      <c r="R1869" s="265">
        <v>44</v>
      </c>
    </row>
    <row r="1870" spans="1:18" ht="36">
      <c r="A1870" s="261">
        <v>303</v>
      </c>
      <c r="B1870" s="258" t="s">
        <v>3317</v>
      </c>
      <c r="C1870" s="262" t="s">
        <v>3318</v>
      </c>
      <c r="D1870" s="263">
        <v>43.42</v>
      </c>
      <c r="E1870" s="263">
        <v>14.37</v>
      </c>
      <c r="F1870" s="263"/>
      <c r="G1870" s="263">
        <v>29.05</v>
      </c>
      <c r="H1870" s="264">
        <v>639.70000000000005</v>
      </c>
      <c r="I1870" s="264">
        <v>165.24</v>
      </c>
      <c r="J1870" s="264"/>
      <c r="K1870" s="264">
        <v>474.46</v>
      </c>
      <c r="L1870" s="354">
        <v>14.73284200829111</v>
      </c>
      <c r="M1870" s="354">
        <v>11.498956158663884</v>
      </c>
      <c r="N1870" s="354" t="s">
        <v>138</v>
      </c>
      <c r="O1870" s="354">
        <v>16.332530120481927</v>
      </c>
      <c r="P1870" s="265"/>
      <c r="Q1870" s="265"/>
      <c r="R1870" s="265">
        <v>44</v>
      </c>
    </row>
    <row r="1871" spans="1:18" ht="48">
      <c r="A1871" s="261">
        <v>304</v>
      </c>
      <c r="B1871" s="258" t="s">
        <v>3319</v>
      </c>
      <c r="C1871" s="262" t="s">
        <v>3320</v>
      </c>
      <c r="D1871" s="263">
        <v>1.1399999999999999</v>
      </c>
      <c r="E1871" s="263">
        <v>1.1399999999999999</v>
      </c>
      <c r="F1871" s="263"/>
      <c r="G1871" s="263"/>
      <c r="H1871" s="264">
        <v>13.05</v>
      </c>
      <c r="I1871" s="264">
        <v>13.05</v>
      </c>
      <c r="J1871" s="264"/>
      <c r="K1871" s="264"/>
      <c r="L1871" s="355">
        <v>11.5</v>
      </c>
      <c r="M1871" s="355">
        <v>11.5</v>
      </c>
      <c r="N1871" s="354" t="s">
        <v>138</v>
      </c>
      <c r="O1871" s="354" t="s">
        <v>138</v>
      </c>
      <c r="P1871" s="265"/>
      <c r="Q1871" s="265"/>
      <c r="R1871" s="265">
        <v>44</v>
      </c>
    </row>
    <row r="1872" spans="1:18" ht="48">
      <c r="A1872" s="261">
        <v>305</v>
      </c>
      <c r="B1872" s="258" t="s">
        <v>3321</v>
      </c>
      <c r="C1872" s="262" t="s">
        <v>3322</v>
      </c>
      <c r="D1872" s="263">
        <v>4.2300000000000004</v>
      </c>
      <c r="E1872" s="263">
        <v>4.2300000000000004</v>
      </c>
      <c r="F1872" s="263"/>
      <c r="G1872" s="263"/>
      <c r="H1872" s="264">
        <v>48.66</v>
      </c>
      <c r="I1872" s="264">
        <v>48.66</v>
      </c>
      <c r="J1872" s="264"/>
      <c r="K1872" s="264"/>
      <c r="L1872" s="354">
        <v>11.503546099290778</v>
      </c>
      <c r="M1872" s="354">
        <v>11.503546099290778</v>
      </c>
      <c r="N1872" s="354" t="s">
        <v>138</v>
      </c>
      <c r="O1872" s="354" t="s">
        <v>138</v>
      </c>
      <c r="P1872" s="265"/>
      <c r="Q1872" s="265"/>
      <c r="R1872" s="265">
        <v>44</v>
      </c>
    </row>
    <row r="1873" spans="1:18" ht="60">
      <c r="A1873" s="261">
        <v>306</v>
      </c>
      <c r="B1873" s="258" t="s">
        <v>3323</v>
      </c>
      <c r="C1873" s="262" t="s">
        <v>3324</v>
      </c>
      <c r="D1873" s="263">
        <v>7.43</v>
      </c>
      <c r="E1873" s="263">
        <v>7.43</v>
      </c>
      <c r="F1873" s="263"/>
      <c r="G1873" s="263"/>
      <c r="H1873" s="264">
        <v>85.45</v>
      </c>
      <c r="I1873" s="264">
        <v>85.45</v>
      </c>
      <c r="J1873" s="264"/>
      <c r="K1873" s="264"/>
      <c r="L1873" s="354">
        <v>11.500672947510095</v>
      </c>
      <c r="M1873" s="354">
        <v>11.500672947510095</v>
      </c>
      <c r="N1873" s="354" t="s">
        <v>138</v>
      </c>
      <c r="O1873" s="354" t="s">
        <v>138</v>
      </c>
      <c r="P1873" s="265"/>
      <c r="Q1873" s="265"/>
      <c r="R1873" s="265">
        <v>44</v>
      </c>
    </row>
    <row r="1874" spans="1:18" ht="60">
      <c r="A1874" s="261">
        <v>307</v>
      </c>
      <c r="B1874" s="258" t="s">
        <v>3325</v>
      </c>
      <c r="C1874" s="262" t="s">
        <v>3326</v>
      </c>
      <c r="D1874" s="263">
        <v>10.42</v>
      </c>
      <c r="E1874" s="263">
        <v>10.42</v>
      </c>
      <c r="F1874" s="263"/>
      <c r="G1874" s="263"/>
      <c r="H1874" s="264">
        <v>119.87</v>
      </c>
      <c r="I1874" s="264">
        <v>119.87</v>
      </c>
      <c r="J1874" s="264"/>
      <c r="K1874" s="264"/>
      <c r="L1874" s="354">
        <v>11.50383877159309</v>
      </c>
      <c r="M1874" s="354">
        <v>11.50383877159309</v>
      </c>
      <c r="N1874" s="354" t="s">
        <v>138</v>
      </c>
      <c r="O1874" s="354" t="s">
        <v>138</v>
      </c>
      <c r="P1874" s="265"/>
      <c r="Q1874" s="265"/>
      <c r="R1874" s="265">
        <v>44</v>
      </c>
    </row>
    <row r="1875" spans="1:18" ht="48">
      <c r="A1875" s="266">
        <v>308</v>
      </c>
      <c r="B1875" s="267" t="s">
        <v>3327</v>
      </c>
      <c r="C1875" s="268" t="s">
        <v>3328</v>
      </c>
      <c r="D1875" s="269">
        <v>9.49</v>
      </c>
      <c r="E1875" s="269">
        <v>9.49</v>
      </c>
      <c r="F1875" s="269"/>
      <c r="G1875" s="269"/>
      <c r="H1875" s="270">
        <v>109.19</v>
      </c>
      <c r="I1875" s="270">
        <v>109.19</v>
      </c>
      <c r="J1875" s="270"/>
      <c r="K1875" s="270"/>
      <c r="L1875" s="355">
        <v>11.5</v>
      </c>
      <c r="M1875" s="355">
        <v>11.5</v>
      </c>
      <c r="N1875" s="355" t="s">
        <v>138</v>
      </c>
      <c r="O1875" s="355" t="s">
        <v>138</v>
      </c>
      <c r="P1875" s="271"/>
      <c r="Q1875" s="271"/>
      <c r="R1875" s="271">
        <v>44</v>
      </c>
    </row>
    <row r="1876" spans="1:18" ht="12.75">
      <c r="A1876" s="360" t="s">
        <v>3329</v>
      </c>
      <c r="B1876" s="361"/>
      <c r="C1876" s="361"/>
      <c r="D1876" s="361"/>
      <c r="E1876" s="361"/>
      <c r="F1876" s="361"/>
      <c r="G1876" s="361"/>
      <c r="H1876" s="361"/>
      <c r="I1876" s="361"/>
      <c r="J1876" s="361"/>
      <c r="K1876" s="361"/>
      <c r="L1876" s="361"/>
      <c r="M1876" s="361"/>
      <c r="N1876" s="361"/>
      <c r="O1876" s="361"/>
      <c r="P1876" s="361"/>
      <c r="Q1876" s="361"/>
      <c r="R1876" s="361"/>
    </row>
    <row r="1877" spans="1:18" ht="36">
      <c r="A1877" s="261">
        <v>309</v>
      </c>
      <c r="B1877" s="258" t="s">
        <v>3330</v>
      </c>
      <c r="C1877" s="262" t="s">
        <v>3331</v>
      </c>
      <c r="D1877" s="263">
        <v>67.64</v>
      </c>
      <c r="E1877" s="263">
        <v>21.2</v>
      </c>
      <c r="F1877" s="263"/>
      <c r="G1877" s="263">
        <v>46.44</v>
      </c>
      <c r="H1877" s="264">
        <v>1055.33</v>
      </c>
      <c r="I1877" s="264">
        <v>243.76</v>
      </c>
      <c r="J1877" s="264"/>
      <c r="K1877" s="264">
        <v>811.57</v>
      </c>
      <c r="L1877" s="354">
        <v>15.602158486102896</v>
      </c>
      <c r="M1877" s="354">
        <v>11.498113207547171</v>
      </c>
      <c r="N1877" s="354" t="s">
        <v>138</v>
      </c>
      <c r="O1877" s="354">
        <v>17.47566752799311</v>
      </c>
      <c r="P1877" s="265"/>
      <c r="Q1877" s="265"/>
      <c r="R1877" s="265">
        <v>45</v>
      </c>
    </row>
    <row r="1878" spans="1:18" ht="36">
      <c r="A1878" s="261">
        <v>310</v>
      </c>
      <c r="B1878" s="258" t="s">
        <v>3332</v>
      </c>
      <c r="C1878" s="262" t="s">
        <v>3333</v>
      </c>
      <c r="D1878" s="263">
        <v>45.25</v>
      </c>
      <c r="E1878" s="263">
        <v>16.2</v>
      </c>
      <c r="F1878" s="263"/>
      <c r="G1878" s="263">
        <v>29.05</v>
      </c>
      <c r="H1878" s="264">
        <v>660.79</v>
      </c>
      <c r="I1878" s="264">
        <v>186.33</v>
      </c>
      <c r="J1878" s="264"/>
      <c r="K1878" s="264">
        <v>474.46</v>
      </c>
      <c r="L1878" s="354">
        <v>14.603093922651933</v>
      </c>
      <c r="M1878" s="354">
        <v>11.501851851851853</v>
      </c>
      <c r="N1878" s="354" t="s">
        <v>138</v>
      </c>
      <c r="O1878" s="354">
        <v>16.332530120481927</v>
      </c>
      <c r="P1878" s="265"/>
      <c r="Q1878" s="265"/>
      <c r="R1878" s="265">
        <v>45</v>
      </c>
    </row>
    <row r="1879" spans="1:18" ht="48">
      <c r="A1879" s="261">
        <v>311</v>
      </c>
      <c r="B1879" s="258" t="s">
        <v>3334</v>
      </c>
      <c r="C1879" s="262" t="s">
        <v>3335</v>
      </c>
      <c r="D1879" s="263">
        <v>1.44</v>
      </c>
      <c r="E1879" s="263">
        <v>1.44</v>
      </c>
      <c r="F1879" s="263"/>
      <c r="G1879" s="263"/>
      <c r="H1879" s="264">
        <v>16.62</v>
      </c>
      <c r="I1879" s="264">
        <v>16.62</v>
      </c>
      <c r="J1879" s="264"/>
      <c r="K1879" s="264"/>
      <c r="L1879" s="355">
        <v>11.5</v>
      </c>
      <c r="M1879" s="355">
        <v>11.5</v>
      </c>
      <c r="N1879" s="354" t="s">
        <v>138</v>
      </c>
      <c r="O1879" s="354" t="s">
        <v>138</v>
      </c>
      <c r="P1879" s="265"/>
      <c r="Q1879" s="265"/>
      <c r="R1879" s="265">
        <v>45</v>
      </c>
    </row>
    <row r="1880" spans="1:18" ht="48">
      <c r="A1880" s="261">
        <v>312</v>
      </c>
      <c r="B1880" s="258" t="s">
        <v>3336</v>
      </c>
      <c r="C1880" s="262" t="s">
        <v>3337</v>
      </c>
      <c r="D1880" s="263">
        <v>5.78</v>
      </c>
      <c r="E1880" s="263">
        <v>5.78</v>
      </c>
      <c r="F1880" s="263"/>
      <c r="G1880" s="263"/>
      <c r="H1880" s="264">
        <v>66.459999999999994</v>
      </c>
      <c r="I1880" s="264">
        <v>66.459999999999994</v>
      </c>
      <c r="J1880" s="264"/>
      <c r="K1880" s="264"/>
      <c r="L1880" s="354">
        <v>11.49826989619377</v>
      </c>
      <c r="M1880" s="354">
        <v>11.49826989619377</v>
      </c>
      <c r="N1880" s="354" t="s">
        <v>138</v>
      </c>
      <c r="O1880" s="354" t="s">
        <v>138</v>
      </c>
      <c r="P1880" s="265"/>
      <c r="Q1880" s="265"/>
      <c r="R1880" s="265">
        <v>45</v>
      </c>
    </row>
    <row r="1881" spans="1:18" ht="60">
      <c r="A1881" s="261">
        <v>313</v>
      </c>
      <c r="B1881" s="258" t="s">
        <v>3338</v>
      </c>
      <c r="C1881" s="262" t="s">
        <v>3339</v>
      </c>
      <c r="D1881" s="263">
        <v>10.11</v>
      </c>
      <c r="E1881" s="263">
        <v>10.11</v>
      </c>
      <c r="F1881" s="263"/>
      <c r="G1881" s="263"/>
      <c r="H1881" s="264">
        <v>116.31</v>
      </c>
      <c r="I1881" s="264">
        <v>116.31</v>
      </c>
      <c r="J1881" s="264"/>
      <c r="K1881" s="264"/>
      <c r="L1881" s="354">
        <v>11.504451038575668</v>
      </c>
      <c r="M1881" s="354">
        <v>11.504451038575668</v>
      </c>
      <c r="N1881" s="354" t="s">
        <v>138</v>
      </c>
      <c r="O1881" s="354" t="s">
        <v>138</v>
      </c>
      <c r="P1881" s="265"/>
      <c r="Q1881" s="265"/>
      <c r="R1881" s="265">
        <v>45</v>
      </c>
    </row>
    <row r="1882" spans="1:18" ht="60">
      <c r="A1882" s="261">
        <v>314</v>
      </c>
      <c r="B1882" s="258" t="s">
        <v>3340</v>
      </c>
      <c r="C1882" s="262" t="s">
        <v>3341</v>
      </c>
      <c r="D1882" s="263">
        <v>14.55</v>
      </c>
      <c r="E1882" s="263">
        <v>14.55</v>
      </c>
      <c r="F1882" s="263"/>
      <c r="G1882" s="263"/>
      <c r="H1882" s="264">
        <v>167.34</v>
      </c>
      <c r="I1882" s="264">
        <v>167.34</v>
      </c>
      <c r="J1882" s="264"/>
      <c r="K1882" s="264"/>
      <c r="L1882" s="354">
        <v>11.501030927835052</v>
      </c>
      <c r="M1882" s="354">
        <v>11.501030927835052</v>
      </c>
      <c r="N1882" s="354" t="s">
        <v>138</v>
      </c>
      <c r="O1882" s="354" t="s">
        <v>138</v>
      </c>
      <c r="P1882" s="265"/>
      <c r="Q1882" s="265"/>
      <c r="R1882" s="265">
        <v>45</v>
      </c>
    </row>
    <row r="1883" spans="1:18" ht="48">
      <c r="A1883" s="266">
        <v>315</v>
      </c>
      <c r="B1883" s="267" t="s">
        <v>3342</v>
      </c>
      <c r="C1883" s="268" t="s">
        <v>3343</v>
      </c>
      <c r="D1883" s="269">
        <v>13</v>
      </c>
      <c r="E1883" s="269">
        <v>13</v>
      </c>
      <c r="F1883" s="269"/>
      <c r="G1883" s="269"/>
      <c r="H1883" s="270">
        <v>149.54</v>
      </c>
      <c r="I1883" s="270">
        <v>149.54</v>
      </c>
      <c r="J1883" s="270"/>
      <c r="K1883" s="270"/>
      <c r="L1883" s="355">
        <v>11.503076923076922</v>
      </c>
      <c r="M1883" s="355">
        <v>11.503076923076922</v>
      </c>
      <c r="N1883" s="355" t="s">
        <v>138</v>
      </c>
      <c r="O1883" s="355" t="s">
        <v>138</v>
      </c>
      <c r="P1883" s="271"/>
      <c r="Q1883" s="271"/>
      <c r="R1883" s="271">
        <v>45</v>
      </c>
    </row>
    <row r="1884" spans="1:18" ht="12.75">
      <c r="A1884" s="360" t="s">
        <v>3344</v>
      </c>
      <c r="B1884" s="361"/>
      <c r="C1884" s="361"/>
      <c r="D1884" s="361"/>
      <c r="E1884" s="361"/>
      <c r="F1884" s="361"/>
      <c r="G1884" s="361"/>
      <c r="H1884" s="361"/>
      <c r="I1884" s="361"/>
      <c r="J1884" s="361"/>
      <c r="K1884" s="361"/>
      <c r="L1884" s="361"/>
      <c r="M1884" s="361"/>
      <c r="N1884" s="361"/>
      <c r="O1884" s="361"/>
      <c r="P1884" s="361"/>
      <c r="Q1884" s="361"/>
      <c r="R1884" s="361"/>
    </row>
    <row r="1885" spans="1:18" ht="36">
      <c r="A1885" s="261">
        <v>316</v>
      </c>
      <c r="B1885" s="258" t="s">
        <v>3345</v>
      </c>
      <c r="C1885" s="262" t="s">
        <v>3346</v>
      </c>
      <c r="D1885" s="263">
        <v>82.08</v>
      </c>
      <c r="E1885" s="263">
        <v>34.54</v>
      </c>
      <c r="F1885" s="263">
        <v>1.1000000000000001</v>
      </c>
      <c r="G1885" s="263">
        <v>46.44</v>
      </c>
      <c r="H1885" s="264">
        <v>1223.49</v>
      </c>
      <c r="I1885" s="264">
        <v>397.27</v>
      </c>
      <c r="J1885" s="264">
        <v>7.16</v>
      </c>
      <c r="K1885" s="264">
        <v>819.06</v>
      </c>
      <c r="L1885" s="354">
        <v>14.906067251461989</v>
      </c>
      <c r="M1885" s="354">
        <v>11.501737116386797</v>
      </c>
      <c r="N1885" s="354">
        <v>6.5090909090909088</v>
      </c>
      <c r="O1885" s="354">
        <v>17.636950904392766</v>
      </c>
      <c r="P1885" s="265"/>
      <c r="Q1885" s="265"/>
      <c r="R1885" s="265">
        <v>46</v>
      </c>
    </row>
    <row r="1886" spans="1:18" ht="36">
      <c r="A1886" s="261">
        <v>317</v>
      </c>
      <c r="B1886" s="258" t="s">
        <v>3347</v>
      </c>
      <c r="C1886" s="262" t="s">
        <v>3348</v>
      </c>
      <c r="D1886" s="263">
        <v>54.13</v>
      </c>
      <c r="E1886" s="263">
        <v>24.35</v>
      </c>
      <c r="F1886" s="263">
        <v>0.73</v>
      </c>
      <c r="G1886" s="263">
        <v>29.05</v>
      </c>
      <c r="H1886" s="264">
        <v>851.7</v>
      </c>
      <c r="I1886" s="264">
        <v>280.08</v>
      </c>
      <c r="J1886" s="264">
        <v>4.7699999999999996</v>
      </c>
      <c r="K1886" s="264">
        <v>566.85</v>
      </c>
      <c r="L1886" s="354">
        <v>15.73434324773693</v>
      </c>
      <c r="M1886" s="354">
        <v>11.502258726899383</v>
      </c>
      <c r="N1886" s="354">
        <v>6.5342465753424657</v>
      </c>
      <c r="O1886" s="354">
        <v>19.51290877796902</v>
      </c>
      <c r="P1886" s="265"/>
      <c r="Q1886" s="265"/>
      <c r="R1886" s="265">
        <v>46</v>
      </c>
    </row>
    <row r="1887" spans="1:18" ht="48">
      <c r="A1887" s="261">
        <v>318</v>
      </c>
      <c r="B1887" s="258" t="s">
        <v>3349</v>
      </c>
      <c r="C1887" s="262" t="s">
        <v>3350</v>
      </c>
      <c r="D1887" s="263">
        <v>1.96</v>
      </c>
      <c r="E1887" s="263">
        <v>1.96</v>
      </c>
      <c r="F1887" s="263"/>
      <c r="G1887" s="263"/>
      <c r="H1887" s="264">
        <v>22.55</v>
      </c>
      <c r="I1887" s="264">
        <v>22.55</v>
      </c>
      <c r="J1887" s="264"/>
      <c r="K1887" s="264"/>
      <c r="L1887" s="355">
        <v>11.5</v>
      </c>
      <c r="M1887" s="355">
        <v>11.5</v>
      </c>
      <c r="N1887" s="354" t="s">
        <v>138</v>
      </c>
      <c r="O1887" s="354" t="s">
        <v>138</v>
      </c>
      <c r="P1887" s="265"/>
      <c r="Q1887" s="265"/>
      <c r="R1887" s="265">
        <v>46</v>
      </c>
    </row>
    <row r="1888" spans="1:18" ht="48">
      <c r="A1888" s="261">
        <v>319</v>
      </c>
      <c r="B1888" s="258" t="s">
        <v>3351</v>
      </c>
      <c r="C1888" s="262" t="s">
        <v>3352</v>
      </c>
      <c r="D1888" s="263">
        <v>7.74</v>
      </c>
      <c r="E1888" s="263">
        <v>7.74</v>
      </c>
      <c r="F1888" s="263"/>
      <c r="G1888" s="263"/>
      <c r="H1888" s="264">
        <v>89.01</v>
      </c>
      <c r="I1888" s="264">
        <v>89.01</v>
      </c>
      <c r="J1888" s="264"/>
      <c r="K1888" s="264"/>
      <c r="L1888" s="354">
        <v>11.5</v>
      </c>
      <c r="M1888" s="354">
        <v>11.5</v>
      </c>
      <c r="N1888" s="354" t="s">
        <v>138</v>
      </c>
      <c r="O1888" s="354" t="s">
        <v>138</v>
      </c>
      <c r="P1888" s="265"/>
      <c r="Q1888" s="265"/>
      <c r="R1888" s="265">
        <v>46</v>
      </c>
    </row>
    <row r="1889" spans="1:18" ht="60">
      <c r="A1889" s="261">
        <v>320</v>
      </c>
      <c r="B1889" s="258" t="s">
        <v>3353</v>
      </c>
      <c r="C1889" s="262" t="s">
        <v>3354</v>
      </c>
      <c r="D1889" s="263">
        <v>13.93</v>
      </c>
      <c r="E1889" s="263">
        <v>13.93</v>
      </c>
      <c r="F1889" s="263"/>
      <c r="G1889" s="263"/>
      <c r="H1889" s="264">
        <v>160.22</v>
      </c>
      <c r="I1889" s="264">
        <v>160.22</v>
      </c>
      <c r="J1889" s="264"/>
      <c r="K1889" s="264"/>
      <c r="L1889" s="354">
        <v>11.501794687724336</v>
      </c>
      <c r="M1889" s="354">
        <v>11.501794687724336</v>
      </c>
      <c r="N1889" s="354" t="s">
        <v>138</v>
      </c>
      <c r="O1889" s="354" t="s">
        <v>138</v>
      </c>
      <c r="P1889" s="265"/>
      <c r="Q1889" s="265"/>
      <c r="R1889" s="265">
        <v>46</v>
      </c>
    </row>
    <row r="1890" spans="1:18" ht="60">
      <c r="A1890" s="261">
        <v>321</v>
      </c>
      <c r="B1890" s="258" t="s">
        <v>3355</v>
      </c>
      <c r="C1890" s="262" t="s">
        <v>3356</v>
      </c>
      <c r="D1890" s="263">
        <v>19.809999999999999</v>
      </c>
      <c r="E1890" s="263">
        <v>19.809999999999999</v>
      </c>
      <c r="F1890" s="263"/>
      <c r="G1890" s="263"/>
      <c r="H1890" s="264">
        <v>227.87</v>
      </c>
      <c r="I1890" s="264">
        <v>227.87</v>
      </c>
      <c r="J1890" s="264"/>
      <c r="K1890" s="264"/>
      <c r="L1890" s="354">
        <v>11.502776375567896</v>
      </c>
      <c r="M1890" s="354">
        <v>11.502776375567896</v>
      </c>
      <c r="N1890" s="354" t="s">
        <v>138</v>
      </c>
      <c r="O1890" s="354" t="s">
        <v>138</v>
      </c>
      <c r="P1890" s="265"/>
      <c r="Q1890" s="265"/>
      <c r="R1890" s="265">
        <v>46</v>
      </c>
    </row>
    <row r="1891" spans="1:18" ht="48">
      <c r="A1891" s="266">
        <v>322</v>
      </c>
      <c r="B1891" s="267" t="s">
        <v>3357</v>
      </c>
      <c r="C1891" s="268" t="s">
        <v>3358</v>
      </c>
      <c r="D1891" s="269">
        <v>19</v>
      </c>
      <c r="E1891" s="269">
        <v>18.27</v>
      </c>
      <c r="F1891" s="269">
        <v>0.73</v>
      </c>
      <c r="G1891" s="269"/>
      <c r="H1891" s="270">
        <v>214.83</v>
      </c>
      <c r="I1891" s="270">
        <v>210.06</v>
      </c>
      <c r="J1891" s="270">
        <v>4.7699999999999996</v>
      </c>
      <c r="K1891" s="270"/>
      <c r="L1891" s="355">
        <v>11.306842105263158</v>
      </c>
      <c r="M1891" s="355">
        <v>11.497536945812808</v>
      </c>
      <c r="N1891" s="355">
        <v>6.5342465753424657</v>
      </c>
      <c r="O1891" s="355" t="s">
        <v>138</v>
      </c>
      <c r="P1891" s="271"/>
      <c r="Q1891" s="271"/>
      <c r="R1891" s="271">
        <v>46</v>
      </c>
    </row>
    <row r="1892" spans="1:18" ht="12.75">
      <c r="A1892" s="360" t="s">
        <v>3359</v>
      </c>
      <c r="B1892" s="361"/>
      <c r="C1892" s="361"/>
      <c r="D1892" s="361"/>
      <c r="E1892" s="361"/>
      <c r="F1892" s="361"/>
      <c r="G1892" s="361"/>
      <c r="H1892" s="361"/>
      <c r="I1892" s="361"/>
      <c r="J1892" s="361"/>
      <c r="K1892" s="361"/>
      <c r="L1892" s="361"/>
      <c r="M1892" s="361"/>
      <c r="N1892" s="361"/>
      <c r="O1892" s="361"/>
      <c r="P1892" s="361"/>
      <c r="Q1892" s="361"/>
      <c r="R1892" s="361"/>
    </row>
    <row r="1893" spans="1:18" ht="36">
      <c r="A1893" s="261">
        <v>323</v>
      </c>
      <c r="B1893" s="258" t="s">
        <v>3360</v>
      </c>
      <c r="C1893" s="262" t="s">
        <v>3361</v>
      </c>
      <c r="D1893" s="263">
        <v>255.29</v>
      </c>
      <c r="E1893" s="263">
        <v>55.13</v>
      </c>
      <c r="F1893" s="263">
        <v>1.83</v>
      </c>
      <c r="G1893" s="263">
        <v>198.33</v>
      </c>
      <c r="H1893" s="264">
        <v>4141.9399999999996</v>
      </c>
      <c r="I1893" s="264">
        <v>634</v>
      </c>
      <c r="J1893" s="264">
        <v>11.93</v>
      </c>
      <c r="K1893" s="264">
        <v>3496.01</v>
      </c>
      <c r="L1893" s="354">
        <v>16.22445062477966</v>
      </c>
      <c r="M1893" s="354">
        <v>11.500090694721568</v>
      </c>
      <c r="N1893" s="354">
        <v>6.5191256830601088</v>
      </c>
      <c r="O1893" s="354">
        <v>17.627237432561891</v>
      </c>
      <c r="P1893" s="265"/>
      <c r="Q1893" s="265"/>
      <c r="R1893" s="265">
        <v>47</v>
      </c>
    </row>
    <row r="1894" spans="1:18" ht="36">
      <c r="A1894" s="261">
        <v>324</v>
      </c>
      <c r="B1894" s="258" t="s">
        <v>3362</v>
      </c>
      <c r="C1894" s="262" t="s">
        <v>3363</v>
      </c>
      <c r="D1894" s="263">
        <v>166.4</v>
      </c>
      <c r="E1894" s="263">
        <v>40.96</v>
      </c>
      <c r="F1894" s="263">
        <v>1.46</v>
      </c>
      <c r="G1894" s="263">
        <v>123.98</v>
      </c>
      <c r="H1894" s="264">
        <v>2901.63</v>
      </c>
      <c r="I1894" s="264">
        <v>471.1</v>
      </c>
      <c r="J1894" s="264">
        <v>9.5500000000000007</v>
      </c>
      <c r="K1894" s="264">
        <v>2420.98</v>
      </c>
      <c r="L1894" s="354">
        <v>17.437680288461539</v>
      </c>
      <c r="M1894" s="354">
        <v>11.50146484375</v>
      </c>
      <c r="N1894" s="354">
        <v>6.5410958904109595</v>
      </c>
      <c r="O1894" s="354">
        <v>19.527181803516697</v>
      </c>
      <c r="P1894" s="265"/>
      <c r="Q1894" s="265"/>
      <c r="R1894" s="265">
        <v>47</v>
      </c>
    </row>
    <row r="1895" spans="1:18" ht="48">
      <c r="A1895" s="261">
        <v>325</v>
      </c>
      <c r="B1895" s="258" t="s">
        <v>3364</v>
      </c>
      <c r="C1895" s="262" t="s">
        <v>3365</v>
      </c>
      <c r="D1895" s="263">
        <v>2.89</v>
      </c>
      <c r="E1895" s="263">
        <v>2.89</v>
      </c>
      <c r="F1895" s="263"/>
      <c r="G1895" s="263"/>
      <c r="H1895" s="264">
        <v>33.229999999999997</v>
      </c>
      <c r="I1895" s="264">
        <v>33.229999999999997</v>
      </c>
      <c r="J1895" s="264"/>
      <c r="K1895" s="264"/>
      <c r="L1895" s="354">
        <v>11.49826989619377</v>
      </c>
      <c r="M1895" s="354">
        <v>11.49826989619377</v>
      </c>
      <c r="N1895" s="354" t="s">
        <v>138</v>
      </c>
      <c r="O1895" s="354" t="s">
        <v>138</v>
      </c>
      <c r="P1895" s="265"/>
      <c r="Q1895" s="265"/>
      <c r="R1895" s="265">
        <v>47</v>
      </c>
    </row>
    <row r="1896" spans="1:18" ht="48">
      <c r="A1896" s="261">
        <v>326</v>
      </c>
      <c r="B1896" s="258" t="s">
        <v>3366</v>
      </c>
      <c r="C1896" s="262" t="s">
        <v>3367</v>
      </c>
      <c r="D1896" s="263">
        <v>13</v>
      </c>
      <c r="E1896" s="263">
        <v>13</v>
      </c>
      <c r="F1896" s="263"/>
      <c r="G1896" s="263"/>
      <c r="H1896" s="264">
        <v>149.54</v>
      </c>
      <c r="I1896" s="264">
        <v>149.54</v>
      </c>
      <c r="J1896" s="264"/>
      <c r="K1896" s="264"/>
      <c r="L1896" s="354">
        <v>11.503076923076922</v>
      </c>
      <c r="M1896" s="354">
        <v>11.503076923076922</v>
      </c>
      <c r="N1896" s="354" t="s">
        <v>138</v>
      </c>
      <c r="O1896" s="354" t="s">
        <v>138</v>
      </c>
      <c r="P1896" s="265"/>
      <c r="Q1896" s="265"/>
      <c r="R1896" s="265">
        <v>47</v>
      </c>
    </row>
    <row r="1897" spans="1:18" ht="60">
      <c r="A1897" s="261">
        <v>327</v>
      </c>
      <c r="B1897" s="258" t="s">
        <v>3368</v>
      </c>
      <c r="C1897" s="262" t="s">
        <v>3369</v>
      </c>
      <c r="D1897" s="263">
        <v>21.88</v>
      </c>
      <c r="E1897" s="263">
        <v>21.88</v>
      </c>
      <c r="F1897" s="263"/>
      <c r="G1897" s="263"/>
      <c r="H1897" s="264">
        <v>251.6</v>
      </c>
      <c r="I1897" s="264">
        <v>251.6</v>
      </c>
      <c r="J1897" s="264"/>
      <c r="K1897" s="264"/>
      <c r="L1897" s="354">
        <v>11.499085923217551</v>
      </c>
      <c r="M1897" s="354">
        <v>11.499085923217551</v>
      </c>
      <c r="N1897" s="354" t="s">
        <v>138</v>
      </c>
      <c r="O1897" s="354" t="s">
        <v>138</v>
      </c>
      <c r="P1897" s="265"/>
      <c r="Q1897" s="265"/>
      <c r="R1897" s="265">
        <v>47</v>
      </c>
    </row>
    <row r="1898" spans="1:18" ht="60">
      <c r="A1898" s="261">
        <v>328</v>
      </c>
      <c r="B1898" s="258" t="s">
        <v>3370</v>
      </c>
      <c r="C1898" s="262" t="s">
        <v>3371</v>
      </c>
      <c r="D1898" s="263">
        <v>31.58</v>
      </c>
      <c r="E1898" s="263">
        <v>31.58</v>
      </c>
      <c r="F1898" s="263"/>
      <c r="G1898" s="263"/>
      <c r="H1898" s="264">
        <v>363.16</v>
      </c>
      <c r="I1898" s="264">
        <v>363.16</v>
      </c>
      <c r="J1898" s="264"/>
      <c r="K1898" s="264"/>
      <c r="L1898" s="354">
        <v>11.499683343888538</v>
      </c>
      <c r="M1898" s="354">
        <v>11.499683343888538</v>
      </c>
      <c r="N1898" s="354" t="s">
        <v>138</v>
      </c>
      <c r="O1898" s="354" t="s">
        <v>138</v>
      </c>
      <c r="P1898" s="265"/>
      <c r="Q1898" s="265"/>
      <c r="R1898" s="265">
        <v>47</v>
      </c>
    </row>
    <row r="1899" spans="1:18" ht="48">
      <c r="A1899" s="266">
        <v>329</v>
      </c>
      <c r="B1899" s="267" t="s">
        <v>3372</v>
      </c>
      <c r="C1899" s="268" t="s">
        <v>3373</v>
      </c>
      <c r="D1899" s="269">
        <v>29.17</v>
      </c>
      <c r="E1899" s="269">
        <v>28.07</v>
      </c>
      <c r="F1899" s="269">
        <v>1.1000000000000001</v>
      </c>
      <c r="G1899" s="269"/>
      <c r="H1899" s="270">
        <v>329.97</v>
      </c>
      <c r="I1899" s="270">
        <v>322.81</v>
      </c>
      <c r="J1899" s="270">
        <v>7.16</v>
      </c>
      <c r="K1899" s="270"/>
      <c r="L1899" s="355">
        <v>11.311964346931779</v>
      </c>
      <c r="M1899" s="355">
        <v>11.500178126113289</v>
      </c>
      <c r="N1899" s="355">
        <v>6.5090909090909088</v>
      </c>
      <c r="O1899" s="355" t="s">
        <v>138</v>
      </c>
      <c r="P1899" s="271"/>
      <c r="Q1899" s="271"/>
      <c r="R1899" s="271">
        <v>47</v>
      </c>
    </row>
    <row r="1900" spans="1:18" ht="12.75">
      <c r="A1900" s="360" t="s">
        <v>3374</v>
      </c>
      <c r="B1900" s="361"/>
      <c r="C1900" s="361"/>
      <c r="D1900" s="361"/>
      <c r="E1900" s="361"/>
      <c r="F1900" s="361"/>
      <c r="G1900" s="361"/>
      <c r="H1900" s="361"/>
      <c r="I1900" s="361"/>
      <c r="J1900" s="361"/>
      <c r="K1900" s="361"/>
      <c r="L1900" s="361"/>
      <c r="M1900" s="361"/>
      <c r="N1900" s="361"/>
      <c r="O1900" s="361"/>
      <c r="P1900" s="361"/>
      <c r="Q1900" s="361"/>
      <c r="R1900" s="361"/>
    </row>
    <row r="1901" spans="1:18" ht="24">
      <c r="A1901" s="261">
        <v>330</v>
      </c>
      <c r="B1901" s="258" t="s">
        <v>3375</v>
      </c>
      <c r="C1901" s="262" t="s">
        <v>3376</v>
      </c>
      <c r="D1901" s="263">
        <v>50.29</v>
      </c>
      <c r="E1901" s="263">
        <v>6.91</v>
      </c>
      <c r="F1901" s="263">
        <v>0.37</v>
      </c>
      <c r="G1901" s="263">
        <v>43.01</v>
      </c>
      <c r="H1901" s="264">
        <v>531.4</v>
      </c>
      <c r="I1901" s="264">
        <v>79.52</v>
      </c>
      <c r="J1901" s="264">
        <v>2.39</v>
      </c>
      <c r="K1901" s="264">
        <v>449.49</v>
      </c>
      <c r="L1901" s="354">
        <v>10.56671306422748</v>
      </c>
      <c r="M1901" s="355">
        <v>11.5</v>
      </c>
      <c r="N1901" s="354">
        <v>6.4594594594594597</v>
      </c>
      <c r="O1901" s="354">
        <v>10.450825389444317</v>
      </c>
      <c r="P1901" s="265"/>
      <c r="Q1901" s="265"/>
      <c r="R1901" s="265">
        <v>48</v>
      </c>
    </row>
    <row r="1902" spans="1:18" ht="48">
      <c r="A1902" s="261">
        <v>331</v>
      </c>
      <c r="B1902" s="258" t="s">
        <v>3377</v>
      </c>
      <c r="C1902" s="262" t="s">
        <v>3378</v>
      </c>
      <c r="D1902" s="263">
        <v>0.62</v>
      </c>
      <c r="E1902" s="263">
        <v>0.62</v>
      </c>
      <c r="F1902" s="263"/>
      <c r="G1902" s="263"/>
      <c r="H1902" s="264">
        <v>7.12</v>
      </c>
      <c r="I1902" s="264">
        <v>7.12</v>
      </c>
      <c r="J1902" s="264"/>
      <c r="K1902" s="264"/>
      <c r="L1902" s="355">
        <v>11.5</v>
      </c>
      <c r="M1902" s="355">
        <v>11.5</v>
      </c>
      <c r="N1902" s="354" t="s">
        <v>138</v>
      </c>
      <c r="O1902" s="354" t="s">
        <v>138</v>
      </c>
      <c r="P1902" s="265"/>
      <c r="Q1902" s="265"/>
      <c r="R1902" s="265">
        <v>48</v>
      </c>
    </row>
    <row r="1903" spans="1:18" ht="48">
      <c r="A1903" s="261">
        <v>332</v>
      </c>
      <c r="B1903" s="258" t="s">
        <v>3379</v>
      </c>
      <c r="C1903" s="262" t="s">
        <v>3380</v>
      </c>
      <c r="D1903" s="263">
        <v>1.96</v>
      </c>
      <c r="E1903" s="263">
        <v>1.96</v>
      </c>
      <c r="F1903" s="263"/>
      <c r="G1903" s="263"/>
      <c r="H1903" s="264">
        <v>22.55</v>
      </c>
      <c r="I1903" s="264">
        <v>22.55</v>
      </c>
      <c r="J1903" s="264"/>
      <c r="K1903" s="264"/>
      <c r="L1903" s="355">
        <v>11.5</v>
      </c>
      <c r="M1903" s="355">
        <v>11.5</v>
      </c>
      <c r="N1903" s="354" t="s">
        <v>138</v>
      </c>
      <c r="O1903" s="354" t="s">
        <v>138</v>
      </c>
      <c r="P1903" s="265"/>
      <c r="Q1903" s="265"/>
      <c r="R1903" s="265">
        <v>48</v>
      </c>
    </row>
    <row r="1904" spans="1:18" ht="72">
      <c r="A1904" s="261">
        <v>333</v>
      </c>
      <c r="B1904" s="258" t="s">
        <v>3381</v>
      </c>
      <c r="C1904" s="262" t="s">
        <v>3382</v>
      </c>
      <c r="D1904" s="263">
        <v>4.6399999999999997</v>
      </c>
      <c r="E1904" s="263">
        <v>4.6399999999999997</v>
      </c>
      <c r="F1904" s="263"/>
      <c r="G1904" s="263"/>
      <c r="H1904" s="264">
        <v>53.41</v>
      </c>
      <c r="I1904" s="264">
        <v>53.41</v>
      </c>
      <c r="J1904" s="264"/>
      <c r="K1904" s="264"/>
      <c r="L1904" s="355">
        <v>11.5</v>
      </c>
      <c r="M1904" s="355">
        <v>11.5</v>
      </c>
      <c r="N1904" s="354" t="s">
        <v>138</v>
      </c>
      <c r="O1904" s="354" t="s">
        <v>138</v>
      </c>
      <c r="P1904" s="265"/>
      <c r="Q1904" s="265"/>
      <c r="R1904" s="265">
        <v>48</v>
      </c>
    </row>
    <row r="1905" spans="1:18" ht="72">
      <c r="A1905" s="261">
        <v>334</v>
      </c>
      <c r="B1905" s="258" t="s">
        <v>3383</v>
      </c>
      <c r="C1905" s="262" t="s">
        <v>3384</v>
      </c>
      <c r="D1905" s="263">
        <v>5.78</v>
      </c>
      <c r="E1905" s="263">
        <v>5.78</v>
      </c>
      <c r="F1905" s="263"/>
      <c r="G1905" s="263"/>
      <c r="H1905" s="264">
        <v>66.459999999999994</v>
      </c>
      <c r="I1905" s="264">
        <v>66.459999999999994</v>
      </c>
      <c r="J1905" s="264"/>
      <c r="K1905" s="264"/>
      <c r="L1905" s="354">
        <v>11.49826989619377</v>
      </c>
      <c r="M1905" s="354">
        <v>11.49826989619377</v>
      </c>
      <c r="N1905" s="354" t="s">
        <v>138</v>
      </c>
      <c r="O1905" s="354" t="s">
        <v>138</v>
      </c>
      <c r="P1905" s="265"/>
      <c r="Q1905" s="265"/>
      <c r="R1905" s="265">
        <v>48</v>
      </c>
    </row>
    <row r="1906" spans="1:18" ht="48">
      <c r="A1906" s="266">
        <v>335</v>
      </c>
      <c r="B1906" s="267" t="s">
        <v>3385</v>
      </c>
      <c r="C1906" s="268" t="s">
        <v>3386</v>
      </c>
      <c r="D1906" s="269">
        <v>5.88</v>
      </c>
      <c r="E1906" s="269">
        <v>5.88</v>
      </c>
      <c r="F1906" s="269"/>
      <c r="G1906" s="269"/>
      <c r="H1906" s="270">
        <v>67.650000000000006</v>
      </c>
      <c r="I1906" s="270">
        <v>67.650000000000006</v>
      </c>
      <c r="J1906" s="270"/>
      <c r="K1906" s="270"/>
      <c r="L1906" s="355">
        <v>11.5</v>
      </c>
      <c r="M1906" s="355">
        <v>11.5</v>
      </c>
      <c r="N1906" s="355" t="s">
        <v>138</v>
      </c>
      <c r="O1906" s="355" t="s">
        <v>138</v>
      </c>
      <c r="P1906" s="271"/>
      <c r="Q1906" s="271"/>
      <c r="R1906" s="271">
        <v>48</v>
      </c>
    </row>
    <row r="1907" spans="1:18" ht="12.75">
      <c r="A1907" s="360" t="s">
        <v>3387</v>
      </c>
      <c r="B1907" s="361"/>
      <c r="C1907" s="361"/>
      <c r="D1907" s="361"/>
      <c r="E1907" s="361"/>
      <c r="F1907" s="361"/>
      <c r="G1907" s="361"/>
      <c r="H1907" s="361"/>
      <c r="I1907" s="361"/>
      <c r="J1907" s="361"/>
      <c r="K1907" s="361"/>
      <c r="L1907" s="361"/>
      <c r="M1907" s="361"/>
      <c r="N1907" s="361"/>
      <c r="O1907" s="361"/>
      <c r="P1907" s="361"/>
      <c r="Q1907" s="361"/>
      <c r="R1907" s="361"/>
    </row>
    <row r="1908" spans="1:18" ht="24">
      <c r="A1908" s="261">
        <v>336</v>
      </c>
      <c r="B1908" s="258" t="s">
        <v>3388</v>
      </c>
      <c r="C1908" s="262" t="s">
        <v>3389</v>
      </c>
      <c r="D1908" s="263">
        <v>98.1</v>
      </c>
      <c r="E1908" s="263">
        <v>15.27</v>
      </c>
      <c r="F1908" s="263">
        <v>0.73</v>
      </c>
      <c r="G1908" s="263">
        <v>82.1</v>
      </c>
      <c r="H1908" s="264">
        <v>1039.44</v>
      </c>
      <c r="I1908" s="264">
        <v>175.65</v>
      </c>
      <c r="J1908" s="264">
        <v>4.7699999999999996</v>
      </c>
      <c r="K1908" s="264">
        <v>859.02</v>
      </c>
      <c r="L1908" s="354">
        <v>10.595718654434252</v>
      </c>
      <c r="M1908" s="354">
        <v>11.50294695481336</v>
      </c>
      <c r="N1908" s="354">
        <v>6.5342465753424657</v>
      </c>
      <c r="O1908" s="354">
        <v>10.463093788063338</v>
      </c>
      <c r="P1908" s="265"/>
      <c r="Q1908" s="265"/>
      <c r="R1908" s="265">
        <v>49</v>
      </c>
    </row>
    <row r="1909" spans="1:18" ht="48">
      <c r="A1909" s="261">
        <v>337</v>
      </c>
      <c r="B1909" s="258" t="s">
        <v>3390</v>
      </c>
      <c r="C1909" s="262" t="s">
        <v>3391</v>
      </c>
      <c r="D1909" s="263">
        <v>1.1399999999999999</v>
      </c>
      <c r="E1909" s="263">
        <v>1.1399999999999999</v>
      </c>
      <c r="F1909" s="263"/>
      <c r="G1909" s="263"/>
      <c r="H1909" s="264">
        <v>13.05</v>
      </c>
      <c r="I1909" s="264">
        <v>13.05</v>
      </c>
      <c r="J1909" s="264"/>
      <c r="K1909" s="264"/>
      <c r="L1909" s="355">
        <v>11.5</v>
      </c>
      <c r="M1909" s="355">
        <v>11.5</v>
      </c>
      <c r="N1909" s="354" t="s">
        <v>138</v>
      </c>
      <c r="O1909" s="354" t="s">
        <v>138</v>
      </c>
      <c r="P1909" s="265"/>
      <c r="Q1909" s="265"/>
      <c r="R1909" s="265">
        <v>49</v>
      </c>
    </row>
    <row r="1910" spans="1:18" ht="48">
      <c r="A1910" s="261">
        <v>338</v>
      </c>
      <c r="B1910" s="258" t="s">
        <v>3392</v>
      </c>
      <c r="C1910" s="262" t="s">
        <v>3393</v>
      </c>
      <c r="D1910" s="263">
        <v>3.2</v>
      </c>
      <c r="E1910" s="263">
        <v>3.2</v>
      </c>
      <c r="F1910" s="263"/>
      <c r="G1910" s="263"/>
      <c r="H1910" s="264">
        <v>36.79</v>
      </c>
      <c r="I1910" s="264">
        <v>36.79</v>
      </c>
      <c r="J1910" s="264"/>
      <c r="K1910" s="264"/>
      <c r="L1910" s="354">
        <v>11.496874999999999</v>
      </c>
      <c r="M1910" s="354">
        <v>11.496874999999999</v>
      </c>
      <c r="N1910" s="354" t="s">
        <v>138</v>
      </c>
      <c r="O1910" s="354" t="s">
        <v>138</v>
      </c>
      <c r="P1910" s="265"/>
      <c r="Q1910" s="265"/>
      <c r="R1910" s="265">
        <v>49</v>
      </c>
    </row>
    <row r="1911" spans="1:18" ht="72">
      <c r="A1911" s="261">
        <v>339</v>
      </c>
      <c r="B1911" s="258" t="s">
        <v>3394</v>
      </c>
      <c r="C1911" s="262" t="s">
        <v>3395</v>
      </c>
      <c r="D1911" s="263">
        <v>7.74</v>
      </c>
      <c r="E1911" s="263">
        <v>7.74</v>
      </c>
      <c r="F1911" s="263"/>
      <c r="G1911" s="263"/>
      <c r="H1911" s="264">
        <v>89.01</v>
      </c>
      <c r="I1911" s="264">
        <v>89.01</v>
      </c>
      <c r="J1911" s="264"/>
      <c r="K1911" s="264"/>
      <c r="L1911" s="354">
        <v>11.5</v>
      </c>
      <c r="M1911" s="354">
        <v>11.5</v>
      </c>
      <c r="N1911" s="354" t="s">
        <v>138</v>
      </c>
      <c r="O1911" s="354" t="s">
        <v>138</v>
      </c>
      <c r="P1911" s="265"/>
      <c r="Q1911" s="265"/>
      <c r="R1911" s="265">
        <v>49</v>
      </c>
    </row>
    <row r="1912" spans="1:18" ht="72">
      <c r="A1912" s="261">
        <v>340</v>
      </c>
      <c r="B1912" s="258" t="s">
        <v>3396</v>
      </c>
      <c r="C1912" s="262" t="s">
        <v>3397</v>
      </c>
      <c r="D1912" s="263">
        <v>9.6999999999999993</v>
      </c>
      <c r="E1912" s="263">
        <v>9.6999999999999993</v>
      </c>
      <c r="F1912" s="263"/>
      <c r="G1912" s="263"/>
      <c r="H1912" s="264">
        <v>111.56</v>
      </c>
      <c r="I1912" s="264">
        <v>111.56</v>
      </c>
      <c r="J1912" s="264"/>
      <c r="K1912" s="264"/>
      <c r="L1912" s="354">
        <v>11.501030927835053</v>
      </c>
      <c r="M1912" s="354">
        <v>11.501030927835053</v>
      </c>
      <c r="N1912" s="354" t="s">
        <v>138</v>
      </c>
      <c r="O1912" s="354" t="s">
        <v>138</v>
      </c>
      <c r="P1912" s="265"/>
      <c r="Q1912" s="265"/>
      <c r="R1912" s="265">
        <v>49</v>
      </c>
    </row>
    <row r="1913" spans="1:18" ht="48">
      <c r="A1913" s="266">
        <v>341</v>
      </c>
      <c r="B1913" s="267" t="s">
        <v>3398</v>
      </c>
      <c r="C1913" s="268" t="s">
        <v>3399</v>
      </c>
      <c r="D1913" s="269">
        <v>10.28</v>
      </c>
      <c r="E1913" s="269">
        <v>9.91</v>
      </c>
      <c r="F1913" s="269">
        <v>0.37</v>
      </c>
      <c r="G1913" s="269"/>
      <c r="H1913" s="270">
        <v>116.32</v>
      </c>
      <c r="I1913" s="270">
        <v>113.93</v>
      </c>
      <c r="J1913" s="270">
        <v>2.39</v>
      </c>
      <c r="K1913" s="270"/>
      <c r="L1913" s="355">
        <v>11.315175097276265</v>
      </c>
      <c r="M1913" s="355">
        <v>11.496468213925329</v>
      </c>
      <c r="N1913" s="355">
        <v>6.4594594594594597</v>
      </c>
      <c r="O1913" s="355" t="s">
        <v>138</v>
      </c>
      <c r="P1913" s="271"/>
      <c r="Q1913" s="271"/>
      <c r="R1913" s="271">
        <v>49</v>
      </c>
    </row>
    <row r="1914" spans="1:18" ht="12.75">
      <c r="A1914" s="360" t="s">
        <v>3400</v>
      </c>
      <c r="B1914" s="361"/>
      <c r="C1914" s="361"/>
      <c r="D1914" s="361"/>
      <c r="E1914" s="361"/>
      <c r="F1914" s="361"/>
      <c r="G1914" s="361"/>
      <c r="H1914" s="361"/>
      <c r="I1914" s="361"/>
      <c r="J1914" s="361"/>
      <c r="K1914" s="361"/>
      <c r="L1914" s="361"/>
      <c r="M1914" s="361"/>
      <c r="N1914" s="361"/>
      <c r="O1914" s="361"/>
      <c r="P1914" s="361"/>
      <c r="Q1914" s="361"/>
      <c r="R1914" s="361"/>
    </row>
    <row r="1915" spans="1:18" ht="24">
      <c r="A1915" s="261">
        <v>342</v>
      </c>
      <c r="B1915" s="258" t="s">
        <v>3401</v>
      </c>
      <c r="C1915" s="262" t="s">
        <v>3402</v>
      </c>
      <c r="D1915" s="263">
        <v>42.92</v>
      </c>
      <c r="E1915" s="263">
        <v>13.76</v>
      </c>
      <c r="F1915" s="263"/>
      <c r="G1915" s="263">
        <v>29.16</v>
      </c>
      <c r="H1915" s="264">
        <v>439.14</v>
      </c>
      <c r="I1915" s="264">
        <v>158.21</v>
      </c>
      <c r="J1915" s="264"/>
      <c r="K1915" s="264">
        <v>280.93</v>
      </c>
      <c r="L1915" s="354">
        <v>10.231593662628145</v>
      </c>
      <c r="M1915" s="354">
        <v>11.497819767441861</v>
      </c>
      <c r="N1915" s="354" t="s">
        <v>138</v>
      </c>
      <c r="O1915" s="354">
        <v>9.6340877914951992</v>
      </c>
      <c r="P1915" s="265"/>
      <c r="Q1915" s="265"/>
      <c r="R1915" s="265">
        <v>50</v>
      </c>
    </row>
    <row r="1916" spans="1:18" ht="24">
      <c r="A1916" s="261">
        <v>343</v>
      </c>
      <c r="B1916" s="258" t="s">
        <v>3403</v>
      </c>
      <c r="C1916" s="262" t="s">
        <v>3404</v>
      </c>
      <c r="D1916" s="263">
        <v>26.67</v>
      </c>
      <c r="E1916" s="263">
        <v>11.11</v>
      </c>
      <c r="F1916" s="263"/>
      <c r="G1916" s="263">
        <v>15.56</v>
      </c>
      <c r="H1916" s="264">
        <v>277.57</v>
      </c>
      <c r="I1916" s="264">
        <v>127.74</v>
      </c>
      <c r="J1916" s="264"/>
      <c r="K1916" s="264">
        <v>149.83000000000001</v>
      </c>
      <c r="L1916" s="354">
        <v>10.407574053243344</v>
      </c>
      <c r="M1916" s="354">
        <v>11.497749774977498</v>
      </c>
      <c r="N1916" s="354" t="s">
        <v>138</v>
      </c>
      <c r="O1916" s="354">
        <v>9.6291773778920309</v>
      </c>
      <c r="P1916" s="265"/>
      <c r="Q1916" s="265"/>
      <c r="R1916" s="265">
        <v>50</v>
      </c>
    </row>
    <row r="1917" spans="1:18" ht="36">
      <c r="A1917" s="261">
        <v>344</v>
      </c>
      <c r="B1917" s="258" t="s">
        <v>3405</v>
      </c>
      <c r="C1917" s="262" t="s">
        <v>3406</v>
      </c>
      <c r="D1917" s="263">
        <v>0.62</v>
      </c>
      <c r="E1917" s="263">
        <v>0.62</v>
      </c>
      <c r="F1917" s="263"/>
      <c r="G1917" s="263"/>
      <c r="H1917" s="264">
        <v>7.12</v>
      </c>
      <c r="I1917" s="264">
        <v>7.12</v>
      </c>
      <c r="J1917" s="264"/>
      <c r="K1917" s="264"/>
      <c r="L1917" s="355">
        <v>11.5</v>
      </c>
      <c r="M1917" s="355">
        <v>11.5</v>
      </c>
      <c r="N1917" s="354" t="s">
        <v>138</v>
      </c>
      <c r="O1917" s="354" t="s">
        <v>138</v>
      </c>
      <c r="P1917" s="265"/>
      <c r="Q1917" s="265"/>
      <c r="R1917" s="265">
        <v>50</v>
      </c>
    </row>
    <row r="1918" spans="1:18" ht="36">
      <c r="A1918" s="261">
        <v>345</v>
      </c>
      <c r="B1918" s="258" t="s">
        <v>3407</v>
      </c>
      <c r="C1918" s="262" t="s">
        <v>3408</v>
      </c>
      <c r="D1918" s="263">
        <v>1.86</v>
      </c>
      <c r="E1918" s="263">
        <v>1.86</v>
      </c>
      <c r="F1918" s="263"/>
      <c r="G1918" s="263"/>
      <c r="H1918" s="264">
        <v>21.36</v>
      </c>
      <c r="I1918" s="264">
        <v>21.36</v>
      </c>
      <c r="J1918" s="264"/>
      <c r="K1918" s="264"/>
      <c r="L1918" s="355">
        <v>11.5</v>
      </c>
      <c r="M1918" s="355">
        <v>11.5</v>
      </c>
      <c r="N1918" s="354" t="s">
        <v>138</v>
      </c>
      <c r="O1918" s="354" t="s">
        <v>138</v>
      </c>
      <c r="P1918" s="265"/>
      <c r="Q1918" s="265"/>
      <c r="R1918" s="265">
        <v>50</v>
      </c>
    </row>
    <row r="1919" spans="1:18" ht="48">
      <c r="A1919" s="261">
        <v>346</v>
      </c>
      <c r="B1919" s="258" t="s">
        <v>3409</v>
      </c>
      <c r="C1919" s="262" t="s">
        <v>3410</v>
      </c>
      <c r="D1919" s="263">
        <v>4.4400000000000004</v>
      </c>
      <c r="E1919" s="263">
        <v>4.4400000000000004</v>
      </c>
      <c r="F1919" s="263"/>
      <c r="G1919" s="263"/>
      <c r="H1919" s="264">
        <v>51.03</v>
      </c>
      <c r="I1919" s="264">
        <v>51.03</v>
      </c>
      <c r="J1919" s="264"/>
      <c r="K1919" s="264"/>
      <c r="L1919" s="355">
        <v>11.5</v>
      </c>
      <c r="M1919" s="355">
        <v>11.5</v>
      </c>
      <c r="N1919" s="354" t="s">
        <v>138</v>
      </c>
      <c r="O1919" s="354" t="s">
        <v>138</v>
      </c>
      <c r="P1919" s="265"/>
      <c r="Q1919" s="265"/>
      <c r="R1919" s="265">
        <v>50</v>
      </c>
    </row>
    <row r="1920" spans="1:18" ht="48">
      <c r="A1920" s="261">
        <v>347</v>
      </c>
      <c r="B1920" s="258" t="s">
        <v>3411</v>
      </c>
      <c r="C1920" s="262" t="s">
        <v>3412</v>
      </c>
      <c r="D1920" s="263">
        <v>5.78</v>
      </c>
      <c r="E1920" s="263">
        <v>5.78</v>
      </c>
      <c r="F1920" s="263"/>
      <c r="G1920" s="263"/>
      <c r="H1920" s="264">
        <v>66.459999999999994</v>
      </c>
      <c r="I1920" s="264">
        <v>66.459999999999994</v>
      </c>
      <c r="J1920" s="264"/>
      <c r="K1920" s="264"/>
      <c r="L1920" s="354">
        <v>11.49826989619377</v>
      </c>
      <c r="M1920" s="354">
        <v>11.49826989619377</v>
      </c>
      <c r="N1920" s="354" t="s">
        <v>138</v>
      </c>
      <c r="O1920" s="354" t="s">
        <v>138</v>
      </c>
      <c r="P1920" s="265"/>
      <c r="Q1920" s="265"/>
      <c r="R1920" s="265">
        <v>50</v>
      </c>
    </row>
    <row r="1921" spans="1:18" ht="48">
      <c r="A1921" s="266">
        <v>348</v>
      </c>
      <c r="B1921" s="267" t="s">
        <v>3413</v>
      </c>
      <c r="C1921" s="268" t="s">
        <v>3414</v>
      </c>
      <c r="D1921" s="269">
        <v>8.4600000000000009</v>
      </c>
      <c r="E1921" s="269">
        <v>8.4600000000000009</v>
      </c>
      <c r="F1921" s="269"/>
      <c r="G1921" s="269"/>
      <c r="H1921" s="270">
        <v>97.32</v>
      </c>
      <c r="I1921" s="270">
        <v>97.32</v>
      </c>
      <c r="J1921" s="270"/>
      <c r="K1921" s="270"/>
      <c r="L1921" s="355">
        <v>11.503546099290778</v>
      </c>
      <c r="M1921" s="355">
        <v>11.503546099290778</v>
      </c>
      <c r="N1921" s="355" t="s">
        <v>138</v>
      </c>
      <c r="O1921" s="355" t="s">
        <v>138</v>
      </c>
      <c r="P1921" s="271"/>
      <c r="Q1921" s="271"/>
      <c r="R1921" s="271">
        <v>50</v>
      </c>
    </row>
    <row r="1922" spans="1:18" ht="12.75">
      <c r="A1922" s="360" t="s">
        <v>3415</v>
      </c>
      <c r="B1922" s="361"/>
      <c r="C1922" s="361"/>
      <c r="D1922" s="361"/>
      <c r="E1922" s="361"/>
      <c r="F1922" s="361"/>
      <c r="G1922" s="361"/>
      <c r="H1922" s="361"/>
      <c r="I1922" s="361"/>
      <c r="J1922" s="361"/>
      <c r="K1922" s="361"/>
      <c r="L1922" s="361"/>
      <c r="M1922" s="361"/>
      <c r="N1922" s="361"/>
      <c r="O1922" s="361"/>
      <c r="P1922" s="361"/>
      <c r="Q1922" s="361"/>
      <c r="R1922" s="361"/>
    </row>
    <row r="1923" spans="1:18" ht="24">
      <c r="A1923" s="261">
        <v>349</v>
      </c>
      <c r="B1923" s="258" t="s">
        <v>3416</v>
      </c>
      <c r="C1923" s="262" t="s">
        <v>3417</v>
      </c>
      <c r="D1923" s="263">
        <v>56.43</v>
      </c>
      <c r="E1923" s="263">
        <v>17.53</v>
      </c>
      <c r="F1923" s="263"/>
      <c r="G1923" s="263">
        <v>38.9</v>
      </c>
      <c r="H1923" s="264">
        <v>576.14</v>
      </c>
      <c r="I1923" s="264">
        <v>201.57</v>
      </c>
      <c r="J1923" s="264"/>
      <c r="K1923" s="264">
        <v>374.57</v>
      </c>
      <c r="L1923" s="354">
        <v>10.209817472975368</v>
      </c>
      <c r="M1923" s="354">
        <v>11.498573873359954</v>
      </c>
      <c r="N1923" s="354" t="s">
        <v>138</v>
      </c>
      <c r="O1923" s="354">
        <v>9.6290488431876611</v>
      </c>
      <c r="P1923" s="265"/>
      <c r="Q1923" s="265"/>
      <c r="R1923" s="265">
        <v>51</v>
      </c>
    </row>
    <row r="1924" spans="1:18" ht="24">
      <c r="A1924" s="261">
        <v>350</v>
      </c>
      <c r="B1924" s="258" t="s">
        <v>3418</v>
      </c>
      <c r="C1924" s="262" t="s">
        <v>3419</v>
      </c>
      <c r="D1924" s="263">
        <v>34.96</v>
      </c>
      <c r="E1924" s="263">
        <v>11.62</v>
      </c>
      <c r="F1924" s="263"/>
      <c r="G1924" s="263">
        <v>23.34</v>
      </c>
      <c r="H1924" s="264">
        <v>358.34</v>
      </c>
      <c r="I1924" s="264">
        <v>133.6</v>
      </c>
      <c r="J1924" s="264"/>
      <c r="K1924" s="264">
        <v>224.74</v>
      </c>
      <c r="L1924" s="354">
        <v>10.249999999999998</v>
      </c>
      <c r="M1924" s="354">
        <v>11.497418244406196</v>
      </c>
      <c r="N1924" s="354" t="s">
        <v>138</v>
      </c>
      <c r="O1924" s="354">
        <v>9.6289631533847473</v>
      </c>
      <c r="P1924" s="265"/>
      <c r="Q1924" s="265"/>
      <c r="R1924" s="265">
        <v>51</v>
      </c>
    </row>
    <row r="1925" spans="1:18" ht="36">
      <c r="A1925" s="261">
        <v>351</v>
      </c>
      <c r="B1925" s="258" t="s">
        <v>3420</v>
      </c>
      <c r="C1925" s="262" t="s">
        <v>3421</v>
      </c>
      <c r="D1925" s="263">
        <v>1.1399999999999999</v>
      </c>
      <c r="E1925" s="263">
        <v>1.1399999999999999</v>
      </c>
      <c r="F1925" s="263"/>
      <c r="G1925" s="263"/>
      <c r="H1925" s="264">
        <v>13.05</v>
      </c>
      <c r="I1925" s="264">
        <v>13.05</v>
      </c>
      <c r="J1925" s="264"/>
      <c r="K1925" s="264"/>
      <c r="L1925" s="355">
        <v>11.5</v>
      </c>
      <c r="M1925" s="355">
        <v>11.5</v>
      </c>
      <c r="N1925" s="354" t="s">
        <v>138</v>
      </c>
      <c r="O1925" s="354" t="s">
        <v>138</v>
      </c>
      <c r="P1925" s="265"/>
      <c r="Q1925" s="265"/>
      <c r="R1925" s="265">
        <v>51</v>
      </c>
    </row>
    <row r="1926" spans="1:18" ht="36">
      <c r="A1926" s="261">
        <v>352</v>
      </c>
      <c r="B1926" s="258" t="s">
        <v>3422</v>
      </c>
      <c r="C1926" s="262" t="s">
        <v>3423</v>
      </c>
      <c r="D1926" s="263">
        <v>2.79</v>
      </c>
      <c r="E1926" s="263">
        <v>2.79</v>
      </c>
      <c r="F1926" s="263"/>
      <c r="G1926" s="263"/>
      <c r="H1926" s="264">
        <v>32.04</v>
      </c>
      <c r="I1926" s="264">
        <v>32.04</v>
      </c>
      <c r="J1926" s="264"/>
      <c r="K1926" s="264"/>
      <c r="L1926" s="355">
        <v>11.5</v>
      </c>
      <c r="M1926" s="355">
        <v>11.5</v>
      </c>
      <c r="N1926" s="354" t="s">
        <v>138</v>
      </c>
      <c r="O1926" s="354" t="s">
        <v>138</v>
      </c>
      <c r="P1926" s="265"/>
      <c r="Q1926" s="265"/>
      <c r="R1926" s="265">
        <v>51</v>
      </c>
    </row>
    <row r="1927" spans="1:18" ht="48">
      <c r="A1927" s="261">
        <v>353</v>
      </c>
      <c r="B1927" s="258" t="s">
        <v>3424</v>
      </c>
      <c r="C1927" s="262" t="s">
        <v>3425</v>
      </c>
      <c r="D1927" s="263">
        <v>6.71</v>
      </c>
      <c r="E1927" s="263">
        <v>6.71</v>
      </c>
      <c r="F1927" s="263"/>
      <c r="G1927" s="263"/>
      <c r="H1927" s="264">
        <v>77.14</v>
      </c>
      <c r="I1927" s="264">
        <v>77.14</v>
      </c>
      <c r="J1927" s="264"/>
      <c r="K1927" s="264"/>
      <c r="L1927" s="354">
        <v>11.496274217585693</v>
      </c>
      <c r="M1927" s="354">
        <v>11.496274217585693</v>
      </c>
      <c r="N1927" s="354" t="s">
        <v>138</v>
      </c>
      <c r="O1927" s="354" t="s">
        <v>138</v>
      </c>
      <c r="P1927" s="265"/>
      <c r="Q1927" s="265"/>
      <c r="R1927" s="265">
        <v>51</v>
      </c>
    </row>
    <row r="1928" spans="1:18" ht="48">
      <c r="A1928" s="261">
        <v>354</v>
      </c>
      <c r="B1928" s="258" t="s">
        <v>3426</v>
      </c>
      <c r="C1928" s="262" t="s">
        <v>3427</v>
      </c>
      <c r="D1928" s="263">
        <v>8.4600000000000009</v>
      </c>
      <c r="E1928" s="263">
        <v>8.4600000000000009</v>
      </c>
      <c r="F1928" s="263"/>
      <c r="G1928" s="263"/>
      <c r="H1928" s="264">
        <v>97.32</v>
      </c>
      <c r="I1928" s="264">
        <v>97.32</v>
      </c>
      <c r="J1928" s="264"/>
      <c r="K1928" s="264"/>
      <c r="L1928" s="354">
        <v>11.503546099290778</v>
      </c>
      <c r="M1928" s="354">
        <v>11.503546099290778</v>
      </c>
      <c r="N1928" s="354" t="s">
        <v>138</v>
      </c>
      <c r="O1928" s="354" t="s">
        <v>138</v>
      </c>
      <c r="P1928" s="265"/>
      <c r="Q1928" s="265"/>
      <c r="R1928" s="265">
        <v>51</v>
      </c>
    </row>
    <row r="1929" spans="1:18" ht="48">
      <c r="A1929" s="266">
        <v>355</v>
      </c>
      <c r="B1929" s="267" t="s">
        <v>3428</v>
      </c>
      <c r="C1929" s="268" t="s">
        <v>3429</v>
      </c>
      <c r="D1929" s="269">
        <v>11.97</v>
      </c>
      <c r="E1929" s="269">
        <v>11.97</v>
      </c>
      <c r="F1929" s="269"/>
      <c r="G1929" s="269"/>
      <c r="H1929" s="270">
        <v>137.66999999999999</v>
      </c>
      <c r="I1929" s="270">
        <v>137.66999999999999</v>
      </c>
      <c r="J1929" s="270"/>
      <c r="K1929" s="270"/>
      <c r="L1929" s="355">
        <v>11.501253132832078</v>
      </c>
      <c r="M1929" s="355">
        <v>11.501253132832078</v>
      </c>
      <c r="N1929" s="355" t="s">
        <v>138</v>
      </c>
      <c r="O1929" s="355" t="s">
        <v>138</v>
      </c>
      <c r="P1929" s="271"/>
      <c r="Q1929" s="271"/>
      <c r="R1929" s="271">
        <v>51</v>
      </c>
    </row>
    <row r="1930" spans="1:18" ht="12.75">
      <c r="A1930" s="360" t="s">
        <v>3430</v>
      </c>
      <c r="B1930" s="361"/>
      <c r="C1930" s="361"/>
      <c r="D1930" s="361"/>
      <c r="E1930" s="361"/>
      <c r="F1930" s="361"/>
      <c r="G1930" s="361"/>
      <c r="H1930" s="361"/>
      <c r="I1930" s="361"/>
      <c r="J1930" s="361"/>
      <c r="K1930" s="361"/>
      <c r="L1930" s="361"/>
      <c r="M1930" s="361"/>
      <c r="N1930" s="361"/>
      <c r="O1930" s="361"/>
      <c r="P1930" s="361"/>
      <c r="Q1930" s="361"/>
      <c r="R1930" s="361"/>
    </row>
    <row r="1931" spans="1:18" ht="36">
      <c r="A1931" s="261">
        <v>356</v>
      </c>
      <c r="B1931" s="258" t="s">
        <v>3431</v>
      </c>
      <c r="C1931" s="262" t="s">
        <v>3432</v>
      </c>
      <c r="D1931" s="263">
        <v>115.7</v>
      </c>
      <c r="E1931" s="263">
        <v>13.58</v>
      </c>
      <c r="F1931" s="263">
        <v>1.1000000000000001</v>
      </c>
      <c r="G1931" s="263">
        <v>101.02</v>
      </c>
      <c r="H1931" s="264">
        <v>793.85</v>
      </c>
      <c r="I1931" s="264">
        <v>156.16</v>
      </c>
      <c r="J1931" s="264">
        <v>7.16</v>
      </c>
      <c r="K1931" s="264">
        <v>630.53</v>
      </c>
      <c r="L1931" s="354">
        <v>6.8612791702679345</v>
      </c>
      <c r="M1931" s="354">
        <v>11.499263622974963</v>
      </c>
      <c r="N1931" s="354">
        <v>6.5090909090909088</v>
      </c>
      <c r="O1931" s="354">
        <v>6.2416353197386654</v>
      </c>
      <c r="P1931" s="265"/>
      <c r="Q1931" s="265"/>
      <c r="R1931" s="265">
        <v>52</v>
      </c>
    </row>
    <row r="1932" spans="1:18" ht="36">
      <c r="A1932" s="261">
        <v>357</v>
      </c>
      <c r="B1932" s="258" t="s">
        <v>3433</v>
      </c>
      <c r="C1932" s="262" t="s">
        <v>3434</v>
      </c>
      <c r="D1932" s="263">
        <v>78.09</v>
      </c>
      <c r="E1932" s="263">
        <v>11.41</v>
      </c>
      <c r="F1932" s="263">
        <v>0.73</v>
      </c>
      <c r="G1932" s="263">
        <v>65.95</v>
      </c>
      <c r="H1932" s="264">
        <v>510.61</v>
      </c>
      <c r="I1932" s="264">
        <v>131.27000000000001</v>
      </c>
      <c r="J1932" s="264">
        <v>4.7699999999999996</v>
      </c>
      <c r="K1932" s="264">
        <v>374.57</v>
      </c>
      <c r="L1932" s="354">
        <v>6.5387373543347422</v>
      </c>
      <c r="M1932" s="354">
        <v>11.504820333041193</v>
      </c>
      <c r="N1932" s="354">
        <v>6.5342465753424657</v>
      </c>
      <c r="O1932" s="354">
        <v>5.6796057619408638</v>
      </c>
      <c r="P1932" s="265"/>
      <c r="Q1932" s="265"/>
      <c r="R1932" s="265">
        <v>52</v>
      </c>
    </row>
    <row r="1933" spans="1:18" ht="36">
      <c r="A1933" s="261">
        <v>358</v>
      </c>
      <c r="B1933" s="258" t="s">
        <v>3435</v>
      </c>
      <c r="C1933" s="262" t="s">
        <v>3436</v>
      </c>
      <c r="D1933" s="263">
        <v>0.45</v>
      </c>
      <c r="E1933" s="263">
        <v>0.45</v>
      </c>
      <c r="F1933" s="263"/>
      <c r="G1933" s="263"/>
      <c r="H1933" s="264">
        <v>5.21</v>
      </c>
      <c r="I1933" s="264">
        <v>5.21</v>
      </c>
      <c r="J1933" s="264"/>
      <c r="K1933" s="264"/>
      <c r="L1933" s="355">
        <v>11.5</v>
      </c>
      <c r="M1933" s="355">
        <v>11.5</v>
      </c>
      <c r="N1933" s="354" t="s">
        <v>138</v>
      </c>
      <c r="O1933" s="354" t="s">
        <v>138</v>
      </c>
      <c r="P1933" s="265"/>
      <c r="Q1933" s="265"/>
      <c r="R1933" s="265">
        <v>52</v>
      </c>
    </row>
    <row r="1934" spans="1:18" ht="36">
      <c r="A1934" s="261">
        <v>359</v>
      </c>
      <c r="B1934" s="258" t="s">
        <v>3437</v>
      </c>
      <c r="C1934" s="262" t="s">
        <v>3438</v>
      </c>
      <c r="D1934" s="263">
        <v>2.2599999999999998</v>
      </c>
      <c r="E1934" s="263">
        <v>2.2599999999999998</v>
      </c>
      <c r="F1934" s="263"/>
      <c r="G1934" s="263"/>
      <c r="H1934" s="264">
        <v>26.03</v>
      </c>
      <c r="I1934" s="264">
        <v>26.03</v>
      </c>
      <c r="J1934" s="264"/>
      <c r="K1934" s="264"/>
      <c r="L1934" s="355">
        <v>11.5</v>
      </c>
      <c r="M1934" s="355">
        <v>11.5</v>
      </c>
      <c r="N1934" s="354" t="s">
        <v>138</v>
      </c>
      <c r="O1934" s="354" t="s">
        <v>138</v>
      </c>
      <c r="P1934" s="265"/>
      <c r="Q1934" s="265"/>
      <c r="R1934" s="265">
        <v>52</v>
      </c>
    </row>
    <row r="1935" spans="1:18" ht="60">
      <c r="A1935" s="261">
        <v>360</v>
      </c>
      <c r="B1935" s="258" t="s">
        <v>3439</v>
      </c>
      <c r="C1935" s="262" t="s">
        <v>3440</v>
      </c>
      <c r="D1935" s="263">
        <v>5.0199999999999996</v>
      </c>
      <c r="E1935" s="263">
        <v>5.0199999999999996</v>
      </c>
      <c r="F1935" s="263"/>
      <c r="G1935" s="263"/>
      <c r="H1935" s="264">
        <v>57.71</v>
      </c>
      <c r="I1935" s="264">
        <v>57.71</v>
      </c>
      <c r="J1935" s="264"/>
      <c r="K1935" s="264"/>
      <c r="L1935" s="354">
        <v>11.496015936254981</v>
      </c>
      <c r="M1935" s="354">
        <v>11.496015936254981</v>
      </c>
      <c r="N1935" s="354" t="s">
        <v>138</v>
      </c>
      <c r="O1935" s="354" t="s">
        <v>138</v>
      </c>
      <c r="P1935" s="265"/>
      <c r="Q1935" s="265"/>
      <c r="R1935" s="265">
        <v>52</v>
      </c>
    </row>
    <row r="1936" spans="1:18" ht="60">
      <c r="A1936" s="261">
        <v>361</v>
      </c>
      <c r="B1936" s="258" t="s">
        <v>3441</v>
      </c>
      <c r="C1936" s="262" t="s">
        <v>3442</v>
      </c>
      <c r="D1936" s="263">
        <v>6.69</v>
      </c>
      <c r="E1936" s="263">
        <v>6.69</v>
      </c>
      <c r="F1936" s="263"/>
      <c r="G1936" s="263"/>
      <c r="H1936" s="264">
        <v>76.95</v>
      </c>
      <c r="I1936" s="264">
        <v>76.95</v>
      </c>
      <c r="J1936" s="264"/>
      <c r="K1936" s="264"/>
      <c r="L1936" s="354">
        <v>11.502242152466367</v>
      </c>
      <c r="M1936" s="354">
        <v>11.502242152466367</v>
      </c>
      <c r="N1936" s="354" t="s">
        <v>138</v>
      </c>
      <c r="O1936" s="354" t="s">
        <v>138</v>
      </c>
      <c r="P1936" s="265"/>
      <c r="Q1936" s="265"/>
      <c r="R1936" s="265">
        <v>52</v>
      </c>
    </row>
    <row r="1937" spans="1:18" ht="48">
      <c r="A1937" s="266">
        <v>362</v>
      </c>
      <c r="B1937" s="267" t="s">
        <v>3443</v>
      </c>
      <c r="C1937" s="268" t="s">
        <v>3444</v>
      </c>
      <c r="D1937" s="269">
        <v>8.41</v>
      </c>
      <c r="E1937" s="269">
        <v>7.68</v>
      </c>
      <c r="F1937" s="269">
        <v>0.73</v>
      </c>
      <c r="G1937" s="269"/>
      <c r="H1937" s="270">
        <v>93.03</v>
      </c>
      <c r="I1937" s="270">
        <v>88.26</v>
      </c>
      <c r="J1937" s="270">
        <v>4.7699999999999996</v>
      </c>
      <c r="K1937" s="270"/>
      <c r="L1937" s="355">
        <v>11.061831153388823</v>
      </c>
      <c r="M1937" s="355">
        <v>11.5</v>
      </c>
      <c r="N1937" s="355">
        <v>6.5342465753424657</v>
      </c>
      <c r="O1937" s="355" t="s">
        <v>138</v>
      </c>
      <c r="P1937" s="271"/>
      <c r="Q1937" s="271"/>
      <c r="R1937" s="271">
        <v>52</v>
      </c>
    </row>
    <row r="1938" spans="1:18" ht="12.75">
      <c r="A1938" s="360" t="s">
        <v>3445</v>
      </c>
      <c r="B1938" s="361"/>
      <c r="C1938" s="361"/>
      <c r="D1938" s="361"/>
      <c r="E1938" s="361"/>
      <c r="F1938" s="361"/>
      <c r="G1938" s="361"/>
      <c r="H1938" s="361"/>
      <c r="I1938" s="361"/>
      <c r="J1938" s="361"/>
      <c r="K1938" s="361"/>
      <c r="L1938" s="361"/>
      <c r="M1938" s="361"/>
      <c r="N1938" s="361"/>
      <c r="O1938" s="361"/>
      <c r="P1938" s="361"/>
      <c r="Q1938" s="361"/>
      <c r="R1938" s="361"/>
    </row>
    <row r="1939" spans="1:18" ht="36">
      <c r="A1939" s="261">
        <v>363</v>
      </c>
      <c r="B1939" s="258" t="s">
        <v>3446</v>
      </c>
      <c r="C1939" s="262" t="s">
        <v>3447</v>
      </c>
      <c r="D1939" s="263">
        <v>119.09</v>
      </c>
      <c r="E1939" s="263">
        <v>16.239999999999998</v>
      </c>
      <c r="F1939" s="263">
        <v>1.83</v>
      </c>
      <c r="G1939" s="263">
        <v>101.02</v>
      </c>
      <c r="H1939" s="264">
        <v>829.17</v>
      </c>
      <c r="I1939" s="264">
        <v>186.71</v>
      </c>
      <c r="J1939" s="264">
        <v>11.93</v>
      </c>
      <c r="K1939" s="264">
        <v>630.53</v>
      </c>
      <c r="L1939" s="354">
        <v>6.9625493324376517</v>
      </c>
      <c r="M1939" s="354">
        <v>11.496921182266011</v>
      </c>
      <c r="N1939" s="354">
        <v>6.5191256830601088</v>
      </c>
      <c r="O1939" s="354">
        <v>6.2416353197386654</v>
      </c>
      <c r="P1939" s="265"/>
      <c r="Q1939" s="265"/>
      <c r="R1939" s="265">
        <v>53</v>
      </c>
    </row>
    <row r="1940" spans="1:18" ht="36">
      <c r="A1940" s="261">
        <v>364</v>
      </c>
      <c r="B1940" s="258" t="s">
        <v>3448</v>
      </c>
      <c r="C1940" s="262" t="s">
        <v>3449</v>
      </c>
      <c r="D1940" s="263">
        <v>79.94</v>
      </c>
      <c r="E1940" s="263">
        <v>12.89</v>
      </c>
      <c r="F1940" s="263">
        <v>1.1000000000000001</v>
      </c>
      <c r="G1940" s="263">
        <v>65.95</v>
      </c>
      <c r="H1940" s="264">
        <v>529.97</v>
      </c>
      <c r="I1940" s="264">
        <v>148.24</v>
      </c>
      <c r="J1940" s="264">
        <v>7.16</v>
      </c>
      <c r="K1940" s="264">
        <v>374.57</v>
      </c>
      <c r="L1940" s="354">
        <v>6.6295971978984243</v>
      </c>
      <c r="M1940" s="354">
        <v>11.500387897595035</v>
      </c>
      <c r="N1940" s="354">
        <v>6.5090909090909088</v>
      </c>
      <c r="O1940" s="354">
        <v>5.6796057619408638</v>
      </c>
      <c r="P1940" s="265"/>
      <c r="Q1940" s="265"/>
      <c r="R1940" s="265">
        <v>53</v>
      </c>
    </row>
    <row r="1941" spans="1:18" ht="36">
      <c r="A1941" s="261">
        <v>365</v>
      </c>
      <c r="B1941" s="258" t="s">
        <v>3450</v>
      </c>
      <c r="C1941" s="262" t="s">
        <v>3451</v>
      </c>
      <c r="D1941" s="263">
        <v>0.92</v>
      </c>
      <c r="E1941" s="263">
        <v>0.92</v>
      </c>
      <c r="F1941" s="263"/>
      <c r="G1941" s="263"/>
      <c r="H1941" s="264">
        <v>10.52</v>
      </c>
      <c r="I1941" s="264">
        <v>10.52</v>
      </c>
      <c r="J1941" s="264"/>
      <c r="K1941" s="264"/>
      <c r="L1941" s="355">
        <v>11.5</v>
      </c>
      <c r="M1941" s="355">
        <v>11.5</v>
      </c>
      <c r="N1941" s="354" t="s">
        <v>138</v>
      </c>
      <c r="O1941" s="354" t="s">
        <v>138</v>
      </c>
      <c r="P1941" s="265"/>
      <c r="Q1941" s="265"/>
      <c r="R1941" s="265">
        <v>53</v>
      </c>
    </row>
    <row r="1942" spans="1:18" ht="36">
      <c r="A1942" s="261">
        <v>366</v>
      </c>
      <c r="B1942" s="258" t="s">
        <v>3452</v>
      </c>
      <c r="C1942" s="262" t="s">
        <v>3453</v>
      </c>
      <c r="D1942" s="263">
        <v>3.35</v>
      </c>
      <c r="E1942" s="263">
        <v>3.35</v>
      </c>
      <c r="F1942" s="263"/>
      <c r="G1942" s="263"/>
      <c r="H1942" s="264">
        <v>38.47</v>
      </c>
      <c r="I1942" s="264">
        <v>38.47</v>
      </c>
      <c r="J1942" s="264"/>
      <c r="K1942" s="264"/>
      <c r="L1942" s="355">
        <v>11.5</v>
      </c>
      <c r="M1942" s="355">
        <v>11.5</v>
      </c>
      <c r="N1942" s="354" t="s">
        <v>138</v>
      </c>
      <c r="O1942" s="354" t="s">
        <v>138</v>
      </c>
      <c r="P1942" s="265"/>
      <c r="Q1942" s="265"/>
      <c r="R1942" s="265">
        <v>53</v>
      </c>
    </row>
    <row r="1943" spans="1:18" ht="60">
      <c r="A1943" s="261">
        <v>367</v>
      </c>
      <c r="B1943" s="258" t="s">
        <v>3454</v>
      </c>
      <c r="C1943" s="262" t="s">
        <v>3455</v>
      </c>
      <c r="D1943" s="263">
        <v>7.68</v>
      </c>
      <c r="E1943" s="263">
        <v>7.68</v>
      </c>
      <c r="F1943" s="263"/>
      <c r="G1943" s="263"/>
      <c r="H1943" s="264">
        <v>88.26</v>
      </c>
      <c r="I1943" s="264">
        <v>88.26</v>
      </c>
      <c r="J1943" s="264"/>
      <c r="K1943" s="264"/>
      <c r="L1943" s="355">
        <v>11.5</v>
      </c>
      <c r="M1943" s="355">
        <v>11.5</v>
      </c>
      <c r="N1943" s="354" t="s">
        <v>138</v>
      </c>
      <c r="O1943" s="354" t="s">
        <v>138</v>
      </c>
      <c r="P1943" s="265"/>
      <c r="Q1943" s="265"/>
      <c r="R1943" s="265">
        <v>53</v>
      </c>
    </row>
    <row r="1944" spans="1:18" ht="60">
      <c r="A1944" s="261">
        <v>368</v>
      </c>
      <c r="B1944" s="258" t="s">
        <v>3456</v>
      </c>
      <c r="C1944" s="262" t="s">
        <v>3457</v>
      </c>
      <c r="D1944" s="263">
        <v>9.94</v>
      </c>
      <c r="E1944" s="263">
        <v>9.94</v>
      </c>
      <c r="F1944" s="263"/>
      <c r="G1944" s="263"/>
      <c r="H1944" s="264">
        <v>114.29</v>
      </c>
      <c r="I1944" s="264">
        <v>114.29</v>
      </c>
      <c r="J1944" s="264"/>
      <c r="K1944" s="264"/>
      <c r="L1944" s="354">
        <v>11.497987927565394</v>
      </c>
      <c r="M1944" s="354">
        <v>11.497987927565394</v>
      </c>
      <c r="N1944" s="354" t="s">
        <v>138</v>
      </c>
      <c r="O1944" s="354" t="s">
        <v>138</v>
      </c>
      <c r="P1944" s="265"/>
      <c r="Q1944" s="265"/>
      <c r="R1944" s="265">
        <v>53</v>
      </c>
    </row>
    <row r="1945" spans="1:18" ht="48">
      <c r="A1945" s="266">
        <v>369</v>
      </c>
      <c r="B1945" s="267" t="s">
        <v>3458</v>
      </c>
      <c r="C1945" s="268" t="s">
        <v>3459</v>
      </c>
      <c r="D1945" s="269">
        <v>11.95</v>
      </c>
      <c r="E1945" s="269">
        <v>11.22</v>
      </c>
      <c r="F1945" s="269">
        <v>0.73</v>
      </c>
      <c r="G1945" s="269"/>
      <c r="H1945" s="270">
        <v>133.77000000000001</v>
      </c>
      <c r="I1945" s="270">
        <v>129</v>
      </c>
      <c r="J1945" s="270">
        <v>4.7699999999999996</v>
      </c>
      <c r="K1945" s="270"/>
      <c r="L1945" s="355">
        <v>11.194142259414228</v>
      </c>
      <c r="M1945" s="355">
        <v>11.497326203208555</v>
      </c>
      <c r="N1945" s="355">
        <v>6.5342465753424657</v>
      </c>
      <c r="O1945" s="355" t="s">
        <v>138</v>
      </c>
      <c r="P1945" s="271"/>
      <c r="Q1945" s="271"/>
      <c r="R1945" s="271">
        <v>53</v>
      </c>
    </row>
    <row r="1946" spans="1:18" ht="12.75">
      <c r="A1946" s="360" t="s">
        <v>3460</v>
      </c>
      <c r="B1946" s="361"/>
      <c r="C1946" s="361"/>
      <c r="D1946" s="361"/>
      <c r="E1946" s="361"/>
      <c r="F1946" s="361"/>
      <c r="G1946" s="361"/>
      <c r="H1946" s="361"/>
      <c r="I1946" s="361"/>
      <c r="J1946" s="361"/>
      <c r="K1946" s="361"/>
      <c r="L1946" s="361"/>
      <c r="M1946" s="361"/>
      <c r="N1946" s="361"/>
      <c r="O1946" s="361"/>
      <c r="P1946" s="361"/>
      <c r="Q1946" s="361"/>
      <c r="R1946" s="361"/>
    </row>
    <row r="1947" spans="1:18" ht="36">
      <c r="A1947" s="261">
        <v>370</v>
      </c>
      <c r="B1947" s="258" t="s">
        <v>3461</v>
      </c>
      <c r="C1947" s="262" t="s">
        <v>3462</v>
      </c>
      <c r="D1947" s="263">
        <v>183.19</v>
      </c>
      <c r="E1947" s="263">
        <v>28.73</v>
      </c>
      <c r="F1947" s="263">
        <v>2.93</v>
      </c>
      <c r="G1947" s="263">
        <v>151.53</v>
      </c>
      <c r="H1947" s="264">
        <v>1295.95</v>
      </c>
      <c r="I1947" s="264">
        <v>330.43</v>
      </c>
      <c r="J1947" s="264">
        <v>19.100000000000001</v>
      </c>
      <c r="K1947" s="264">
        <v>946.42</v>
      </c>
      <c r="L1947" s="354">
        <v>7.074349036519461</v>
      </c>
      <c r="M1947" s="354">
        <v>11.501218238774801</v>
      </c>
      <c r="N1947" s="354">
        <v>6.5187713310580202</v>
      </c>
      <c r="O1947" s="354">
        <v>6.2457599155282777</v>
      </c>
      <c r="P1947" s="265"/>
      <c r="Q1947" s="265"/>
      <c r="R1947" s="265">
        <v>54</v>
      </c>
    </row>
    <row r="1948" spans="1:18" ht="36">
      <c r="A1948" s="261">
        <v>371</v>
      </c>
      <c r="B1948" s="258" t="s">
        <v>3463</v>
      </c>
      <c r="C1948" s="262" t="s">
        <v>3464</v>
      </c>
      <c r="D1948" s="263">
        <v>120.77</v>
      </c>
      <c r="E1948" s="263">
        <v>22.53</v>
      </c>
      <c r="F1948" s="263">
        <v>1.46</v>
      </c>
      <c r="G1948" s="263">
        <v>96.78</v>
      </c>
      <c r="H1948" s="264">
        <v>818.06</v>
      </c>
      <c r="I1948" s="264">
        <v>259.14</v>
      </c>
      <c r="J1948" s="264">
        <v>9.5500000000000007</v>
      </c>
      <c r="K1948" s="264">
        <v>549.37</v>
      </c>
      <c r="L1948" s="354">
        <v>6.7737020783307109</v>
      </c>
      <c r="M1948" s="354">
        <v>11.501997336884154</v>
      </c>
      <c r="N1948" s="354">
        <v>6.5410958904109595</v>
      </c>
      <c r="O1948" s="354">
        <v>5.6764827443686716</v>
      </c>
      <c r="P1948" s="265"/>
      <c r="Q1948" s="265"/>
      <c r="R1948" s="265">
        <v>54</v>
      </c>
    </row>
    <row r="1949" spans="1:18" ht="36">
      <c r="A1949" s="261">
        <v>372</v>
      </c>
      <c r="B1949" s="258" t="s">
        <v>3465</v>
      </c>
      <c r="C1949" s="262" t="s">
        <v>3466</v>
      </c>
      <c r="D1949" s="263">
        <v>1.87</v>
      </c>
      <c r="E1949" s="263">
        <v>1.87</v>
      </c>
      <c r="F1949" s="263"/>
      <c r="G1949" s="263"/>
      <c r="H1949" s="264">
        <v>21.5</v>
      </c>
      <c r="I1949" s="264">
        <v>21.5</v>
      </c>
      <c r="J1949" s="264"/>
      <c r="K1949" s="264"/>
      <c r="L1949" s="354">
        <v>11.497326203208555</v>
      </c>
      <c r="M1949" s="354">
        <v>11.497326203208555</v>
      </c>
      <c r="N1949" s="354" t="s">
        <v>138</v>
      </c>
      <c r="O1949" s="354" t="s">
        <v>138</v>
      </c>
      <c r="P1949" s="265"/>
      <c r="Q1949" s="265"/>
      <c r="R1949" s="265">
        <v>54</v>
      </c>
    </row>
    <row r="1950" spans="1:18" ht="36">
      <c r="A1950" s="261">
        <v>373</v>
      </c>
      <c r="B1950" s="258" t="s">
        <v>3467</v>
      </c>
      <c r="C1950" s="262" t="s">
        <v>3468</v>
      </c>
      <c r="D1950" s="263">
        <v>5.51</v>
      </c>
      <c r="E1950" s="263">
        <v>5.51</v>
      </c>
      <c r="F1950" s="263"/>
      <c r="G1950" s="263"/>
      <c r="H1950" s="264">
        <v>63.37</v>
      </c>
      <c r="I1950" s="264">
        <v>63.37</v>
      </c>
      <c r="J1950" s="264"/>
      <c r="K1950" s="264"/>
      <c r="L1950" s="354">
        <v>11.500907441016334</v>
      </c>
      <c r="M1950" s="354">
        <v>11.500907441016334</v>
      </c>
      <c r="N1950" s="354" t="s">
        <v>138</v>
      </c>
      <c r="O1950" s="354" t="s">
        <v>138</v>
      </c>
      <c r="P1950" s="265"/>
      <c r="Q1950" s="265"/>
      <c r="R1950" s="265">
        <v>54</v>
      </c>
    </row>
    <row r="1951" spans="1:18" ht="60">
      <c r="A1951" s="261">
        <v>374</v>
      </c>
      <c r="B1951" s="258" t="s">
        <v>3469</v>
      </c>
      <c r="C1951" s="262" t="s">
        <v>3470</v>
      </c>
      <c r="D1951" s="263">
        <v>13.19</v>
      </c>
      <c r="E1951" s="263">
        <v>13.19</v>
      </c>
      <c r="F1951" s="263"/>
      <c r="G1951" s="263"/>
      <c r="H1951" s="264">
        <v>151.63</v>
      </c>
      <c r="I1951" s="264">
        <v>151.63</v>
      </c>
      <c r="J1951" s="264"/>
      <c r="K1951" s="264"/>
      <c r="L1951" s="354">
        <v>11.495830174374527</v>
      </c>
      <c r="M1951" s="354">
        <v>11.495830174374527</v>
      </c>
      <c r="N1951" s="354" t="s">
        <v>138</v>
      </c>
      <c r="O1951" s="354" t="s">
        <v>138</v>
      </c>
      <c r="P1951" s="265"/>
      <c r="Q1951" s="265"/>
      <c r="R1951" s="265">
        <v>54</v>
      </c>
    </row>
    <row r="1952" spans="1:18" ht="60">
      <c r="A1952" s="261">
        <v>375</v>
      </c>
      <c r="B1952" s="258" t="s">
        <v>3471</v>
      </c>
      <c r="C1952" s="262" t="s">
        <v>3472</v>
      </c>
      <c r="D1952" s="263">
        <v>16.920000000000002</v>
      </c>
      <c r="E1952" s="263">
        <v>16.920000000000002</v>
      </c>
      <c r="F1952" s="263"/>
      <c r="G1952" s="263"/>
      <c r="H1952" s="264">
        <v>194.64</v>
      </c>
      <c r="I1952" s="264">
        <v>194.64</v>
      </c>
      <c r="J1952" s="264"/>
      <c r="K1952" s="264"/>
      <c r="L1952" s="354">
        <v>11.503546099290778</v>
      </c>
      <c r="M1952" s="354">
        <v>11.503546099290778</v>
      </c>
      <c r="N1952" s="354" t="s">
        <v>138</v>
      </c>
      <c r="O1952" s="354" t="s">
        <v>138</v>
      </c>
      <c r="P1952" s="265"/>
      <c r="Q1952" s="265"/>
      <c r="R1952" s="265">
        <v>54</v>
      </c>
    </row>
    <row r="1953" spans="1:18" ht="48">
      <c r="A1953" s="266">
        <v>376</v>
      </c>
      <c r="B1953" s="267" t="s">
        <v>3473</v>
      </c>
      <c r="C1953" s="268" t="s">
        <v>3474</v>
      </c>
      <c r="D1953" s="269">
        <v>19.010000000000002</v>
      </c>
      <c r="E1953" s="269">
        <v>17.91</v>
      </c>
      <c r="F1953" s="269">
        <v>1.1000000000000001</v>
      </c>
      <c r="G1953" s="269"/>
      <c r="H1953" s="270">
        <v>213.11</v>
      </c>
      <c r="I1953" s="270">
        <v>205.95</v>
      </c>
      <c r="J1953" s="270">
        <v>7.16</v>
      </c>
      <c r="K1953" s="270"/>
      <c r="L1953" s="355">
        <v>11.210415570752236</v>
      </c>
      <c r="M1953" s="355">
        <v>11.499162479061976</v>
      </c>
      <c r="N1953" s="355">
        <v>6.5090909090909088</v>
      </c>
      <c r="O1953" s="355" t="s">
        <v>138</v>
      </c>
      <c r="P1953" s="271"/>
      <c r="Q1953" s="271"/>
      <c r="R1953" s="271">
        <v>54</v>
      </c>
    </row>
    <row r="1954" spans="1:18" ht="12.75">
      <c r="A1954" s="360" t="s">
        <v>3475</v>
      </c>
      <c r="B1954" s="361"/>
      <c r="C1954" s="361"/>
      <c r="D1954" s="361"/>
      <c r="E1954" s="361"/>
      <c r="F1954" s="361"/>
      <c r="G1954" s="361"/>
      <c r="H1954" s="361"/>
      <c r="I1954" s="361"/>
      <c r="J1954" s="361"/>
      <c r="K1954" s="361"/>
      <c r="L1954" s="361"/>
      <c r="M1954" s="361"/>
      <c r="N1954" s="361"/>
      <c r="O1954" s="361"/>
      <c r="P1954" s="361"/>
      <c r="Q1954" s="361"/>
      <c r="R1954" s="361"/>
    </row>
    <row r="1955" spans="1:18" ht="24">
      <c r="A1955" s="261">
        <v>377</v>
      </c>
      <c r="B1955" s="258" t="s">
        <v>3476</v>
      </c>
      <c r="C1955" s="262" t="s">
        <v>3477</v>
      </c>
      <c r="D1955" s="263">
        <v>84.34</v>
      </c>
      <c r="E1955" s="263">
        <v>33.24</v>
      </c>
      <c r="F1955" s="263"/>
      <c r="G1955" s="263">
        <v>51.1</v>
      </c>
      <c r="H1955" s="264">
        <v>781.8</v>
      </c>
      <c r="I1955" s="264">
        <v>382.26</v>
      </c>
      <c r="J1955" s="264"/>
      <c r="K1955" s="264">
        <v>399.54</v>
      </c>
      <c r="L1955" s="354">
        <v>9.2696229547071365</v>
      </c>
      <c r="M1955" s="354">
        <v>11.499999999999998</v>
      </c>
      <c r="N1955" s="354" t="s">
        <v>138</v>
      </c>
      <c r="O1955" s="354">
        <v>7.8187866927592955</v>
      </c>
      <c r="P1955" s="265"/>
      <c r="Q1955" s="265"/>
      <c r="R1955" s="265">
        <v>55</v>
      </c>
    </row>
    <row r="1956" spans="1:18" ht="24">
      <c r="A1956" s="261">
        <v>378</v>
      </c>
      <c r="B1956" s="258" t="s">
        <v>3478</v>
      </c>
      <c r="C1956" s="262" t="s">
        <v>3479</v>
      </c>
      <c r="D1956" s="263">
        <v>53.48</v>
      </c>
      <c r="E1956" s="263">
        <v>24.24</v>
      </c>
      <c r="F1956" s="263"/>
      <c r="G1956" s="263">
        <v>29.24</v>
      </c>
      <c r="H1956" s="264">
        <v>547.25</v>
      </c>
      <c r="I1956" s="264">
        <v>278.81</v>
      </c>
      <c r="J1956" s="264"/>
      <c r="K1956" s="264">
        <v>268.44</v>
      </c>
      <c r="L1956" s="354">
        <v>10.232797307404638</v>
      </c>
      <c r="M1956" s="354">
        <v>11.502062706270628</v>
      </c>
      <c r="N1956" s="354" t="s">
        <v>138</v>
      </c>
      <c r="O1956" s="354">
        <v>9.1805745554035578</v>
      </c>
      <c r="P1956" s="265"/>
      <c r="Q1956" s="265"/>
      <c r="R1956" s="265">
        <v>55</v>
      </c>
    </row>
    <row r="1957" spans="1:18" ht="36">
      <c r="A1957" s="261">
        <v>379</v>
      </c>
      <c r="B1957" s="258" t="s">
        <v>3480</v>
      </c>
      <c r="C1957" s="262" t="s">
        <v>3481</v>
      </c>
      <c r="D1957" s="263">
        <v>1.39</v>
      </c>
      <c r="E1957" s="263">
        <v>1.39</v>
      </c>
      <c r="F1957" s="263"/>
      <c r="G1957" s="263"/>
      <c r="H1957" s="264">
        <v>16.010000000000002</v>
      </c>
      <c r="I1957" s="264">
        <v>16.010000000000002</v>
      </c>
      <c r="J1957" s="264"/>
      <c r="K1957" s="264"/>
      <c r="L1957" s="355">
        <v>11.5</v>
      </c>
      <c r="M1957" s="355">
        <v>11.5</v>
      </c>
      <c r="N1957" s="354" t="s">
        <v>138</v>
      </c>
      <c r="O1957" s="354" t="s">
        <v>138</v>
      </c>
      <c r="P1957" s="265"/>
      <c r="Q1957" s="265"/>
      <c r="R1957" s="265">
        <v>55</v>
      </c>
    </row>
    <row r="1958" spans="1:18" ht="36">
      <c r="A1958" s="261">
        <v>380</v>
      </c>
      <c r="B1958" s="258" t="s">
        <v>3482</v>
      </c>
      <c r="C1958" s="262" t="s">
        <v>3483</v>
      </c>
      <c r="D1958" s="263">
        <v>4.3899999999999997</v>
      </c>
      <c r="E1958" s="263">
        <v>4.3899999999999997</v>
      </c>
      <c r="F1958" s="263"/>
      <c r="G1958" s="263"/>
      <c r="H1958" s="264">
        <v>50.5</v>
      </c>
      <c r="I1958" s="264">
        <v>50.5</v>
      </c>
      <c r="J1958" s="264"/>
      <c r="K1958" s="264"/>
      <c r="L1958" s="354">
        <v>11.503416856492029</v>
      </c>
      <c r="M1958" s="354">
        <v>11.503416856492029</v>
      </c>
      <c r="N1958" s="354" t="s">
        <v>138</v>
      </c>
      <c r="O1958" s="354" t="s">
        <v>138</v>
      </c>
      <c r="P1958" s="265"/>
      <c r="Q1958" s="265"/>
      <c r="R1958" s="265">
        <v>55</v>
      </c>
    </row>
    <row r="1959" spans="1:18" ht="48">
      <c r="A1959" s="261">
        <v>381</v>
      </c>
      <c r="B1959" s="258" t="s">
        <v>3484</v>
      </c>
      <c r="C1959" s="262" t="s">
        <v>3485</v>
      </c>
      <c r="D1959" s="263">
        <v>9.75</v>
      </c>
      <c r="E1959" s="263">
        <v>9.75</v>
      </c>
      <c r="F1959" s="263"/>
      <c r="G1959" s="263"/>
      <c r="H1959" s="264">
        <v>112.08</v>
      </c>
      <c r="I1959" s="264">
        <v>112.08</v>
      </c>
      <c r="J1959" s="264"/>
      <c r="K1959" s="264"/>
      <c r="L1959" s="354">
        <v>11.495384615384616</v>
      </c>
      <c r="M1959" s="354">
        <v>11.495384615384616</v>
      </c>
      <c r="N1959" s="354" t="s">
        <v>138</v>
      </c>
      <c r="O1959" s="354" t="s">
        <v>138</v>
      </c>
      <c r="P1959" s="265"/>
      <c r="Q1959" s="265"/>
      <c r="R1959" s="265">
        <v>55</v>
      </c>
    </row>
    <row r="1960" spans="1:18" ht="48">
      <c r="A1960" s="261">
        <v>382</v>
      </c>
      <c r="B1960" s="258" t="s">
        <v>3486</v>
      </c>
      <c r="C1960" s="262" t="s">
        <v>3487</v>
      </c>
      <c r="D1960" s="263">
        <v>12.64</v>
      </c>
      <c r="E1960" s="263">
        <v>12.64</v>
      </c>
      <c r="F1960" s="263"/>
      <c r="G1960" s="263"/>
      <c r="H1960" s="264">
        <v>145.34</v>
      </c>
      <c r="I1960" s="264">
        <v>145.34</v>
      </c>
      <c r="J1960" s="264"/>
      <c r="K1960" s="264"/>
      <c r="L1960" s="354">
        <v>11.498417721518987</v>
      </c>
      <c r="M1960" s="354">
        <v>11.498417721518987</v>
      </c>
      <c r="N1960" s="354" t="s">
        <v>138</v>
      </c>
      <c r="O1960" s="354" t="s">
        <v>138</v>
      </c>
      <c r="P1960" s="265"/>
      <c r="Q1960" s="265"/>
      <c r="R1960" s="265">
        <v>55</v>
      </c>
    </row>
    <row r="1961" spans="1:18" ht="48">
      <c r="A1961" s="266">
        <v>383</v>
      </c>
      <c r="B1961" s="267" t="s">
        <v>3488</v>
      </c>
      <c r="C1961" s="268" t="s">
        <v>3489</v>
      </c>
      <c r="D1961" s="269">
        <v>15.1</v>
      </c>
      <c r="E1961" s="269">
        <v>15.1</v>
      </c>
      <c r="F1961" s="269"/>
      <c r="G1961" s="269"/>
      <c r="H1961" s="270">
        <v>173.67</v>
      </c>
      <c r="I1961" s="270">
        <v>173.67</v>
      </c>
      <c r="J1961" s="270"/>
      <c r="K1961" s="270"/>
      <c r="L1961" s="355">
        <v>11.501324503311258</v>
      </c>
      <c r="M1961" s="355">
        <v>11.501324503311258</v>
      </c>
      <c r="N1961" s="355" t="s">
        <v>138</v>
      </c>
      <c r="O1961" s="355" t="s">
        <v>138</v>
      </c>
      <c r="P1961" s="271"/>
      <c r="Q1961" s="271"/>
      <c r="R1961" s="271">
        <v>55</v>
      </c>
    </row>
    <row r="1962" spans="1:18" ht="12.75">
      <c r="A1962" s="360" t="s">
        <v>3490</v>
      </c>
      <c r="B1962" s="361"/>
      <c r="C1962" s="361"/>
      <c r="D1962" s="361"/>
      <c r="E1962" s="361"/>
      <c r="F1962" s="361"/>
      <c r="G1962" s="361"/>
      <c r="H1962" s="361"/>
      <c r="I1962" s="361"/>
      <c r="J1962" s="361"/>
      <c r="K1962" s="361"/>
      <c r="L1962" s="361"/>
      <c r="M1962" s="361"/>
      <c r="N1962" s="361"/>
      <c r="O1962" s="361"/>
      <c r="P1962" s="361"/>
      <c r="Q1962" s="361"/>
      <c r="R1962" s="361"/>
    </row>
    <row r="1963" spans="1:18" ht="36">
      <c r="A1963" s="261">
        <v>384</v>
      </c>
      <c r="B1963" s="258" t="s">
        <v>3491</v>
      </c>
      <c r="C1963" s="262" t="s">
        <v>3492</v>
      </c>
      <c r="D1963" s="263">
        <v>30.53</v>
      </c>
      <c r="E1963" s="263">
        <v>19.5</v>
      </c>
      <c r="F1963" s="263"/>
      <c r="G1963" s="263">
        <v>11.03</v>
      </c>
      <c r="H1963" s="264">
        <v>296.75</v>
      </c>
      <c r="I1963" s="264">
        <v>224.31</v>
      </c>
      <c r="J1963" s="264"/>
      <c r="K1963" s="264">
        <v>72.44</v>
      </c>
      <c r="L1963" s="354">
        <v>9.7199475925319359</v>
      </c>
      <c r="M1963" s="354">
        <v>11.503076923076923</v>
      </c>
      <c r="N1963" s="354" t="s">
        <v>138</v>
      </c>
      <c r="O1963" s="354">
        <v>6.5675430643699002</v>
      </c>
      <c r="P1963" s="265"/>
      <c r="Q1963" s="265"/>
      <c r="R1963" s="265">
        <v>56</v>
      </c>
    </row>
    <row r="1964" spans="1:18" ht="36">
      <c r="A1964" s="261">
        <v>385</v>
      </c>
      <c r="B1964" s="258" t="s">
        <v>3493</v>
      </c>
      <c r="C1964" s="262" t="s">
        <v>3494</v>
      </c>
      <c r="D1964" s="263">
        <v>21.73</v>
      </c>
      <c r="E1964" s="263">
        <v>14.86</v>
      </c>
      <c r="F1964" s="263"/>
      <c r="G1964" s="263">
        <v>6.87</v>
      </c>
      <c r="H1964" s="264">
        <v>222.09</v>
      </c>
      <c r="I1964" s="264">
        <v>170.9</v>
      </c>
      <c r="J1964" s="264"/>
      <c r="K1964" s="264">
        <v>51.19</v>
      </c>
      <c r="L1964" s="354">
        <v>10.220432581684307</v>
      </c>
      <c r="M1964" s="354">
        <v>11.500672947510095</v>
      </c>
      <c r="N1964" s="354" t="s">
        <v>138</v>
      </c>
      <c r="O1964" s="354">
        <v>7.4512372634643373</v>
      </c>
      <c r="P1964" s="265"/>
      <c r="Q1964" s="265"/>
      <c r="R1964" s="265">
        <v>56</v>
      </c>
    </row>
    <row r="1965" spans="1:18" ht="48">
      <c r="A1965" s="261">
        <v>386</v>
      </c>
      <c r="B1965" s="258" t="s">
        <v>3495</v>
      </c>
      <c r="C1965" s="262" t="s">
        <v>3496</v>
      </c>
      <c r="D1965" s="263">
        <v>1.1399999999999999</v>
      </c>
      <c r="E1965" s="263">
        <v>1.1399999999999999</v>
      </c>
      <c r="F1965" s="263"/>
      <c r="G1965" s="263"/>
      <c r="H1965" s="264">
        <v>13.05</v>
      </c>
      <c r="I1965" s="264">
        <v>13.05</v>
      </c>
      <c r="J1965" s="264"/>
      <c r="K1965" s="264"/>
      <c r="L1965" s="355">
        <v>11.5</v>
      </c>
      <c r="M1965" s="355">
        <v>11.5</v>
      </c>
      <c r="N1965" s="354" t="s">
        <v>138</v>
      </c>
      <c r="O1965" s="354" t="s">
        <v>138</v>
      </c>
      <c r="P1965" s="265"/>
      <c r="Q1965" s="265"/>
      <c r="R1965" s="265">
        <v>56</v>
      </c>
    </row>
    <row r="1966" spans="1:18" ht="48">
      <c r="A1966" s="261">
        <v>387</v>
      </c>
      <c r="B1966" s="258" t="s">
        <v>3497</v>
      </c>
      <c r="C1966" s="262" t="s">
        <v>3498</v>
      </c>
      <c r="D1966" s="263">
        <v>4.2300000000000004</v>
      </c>
      <c r="E1966" s="263">
        <v>4.2300000000000004</v>
      </c>
      <c r="F1966" s="263"/>
      <c r="G1966" s="263"/>
      <c r="H1966" s="264">
        <v>48.66</v>
      </c>
      <c r="I1966" s="264">
        <v>48.66</v>
      </c>
      <c r="J1966" s="264"/>
      <c r="K1966" s="264"/>
      <c r="L1966" s="354">
        <v>11.503546099290778</v>
      </c>
      <c r="M1966" s="354">
        <v>11.503546099290778</v>
      </c>
      <c r="N1966" s="354" t="s">
        <v>138</v>
      </c>
      <c r="O1966" s="354" t="s">
        <v>138</v>
      </c>
      <c r="P1966" s="265"/>
      <c r="Q1966" s="265"/>
      <c r="R1966" s="265">
        <v>56</v>
      </c>
    </row>
    <row r="1967" spans="1:18" ht="60">
      <c r="A1967" s="261">
        <v>388</v>
      </c>
      <c r="B1967" s="258" t="s">
        <v>3499</v>
      </c>
      <c r="C1967" s="262" t="s">
        <v>3500</v>
      </c>
      <c r="D1967" s="263">
        <v>7.43</v>
      </c>
      <c r="E1967" s="263">
        <v>7.43</v>
      </c>
      <c r="F1967" s="263"/>
      <c r="G1967" s="263"/>
      <c r="H1967" s="264">
        <v>85.45</v>
      </c>
      <c r="I1967" s="264">
        <v>85.45</v>
      </c>
      <c r="J1967" s="264"/>
      <c r="K1967" s="264"/>
      <c r="L1967" s="354">
        <v>11.500672947510095</v>
      </c>
      <c r="M1967" s="354">
        <v>11.500672947510095</v>
      </c>
      <c r="N1967" s="354" t="s">
        <v>138</v>
      </c>
      <c r="O1967" s="354" t="s">
        <v>138</v>
      </c>
      <c r="P1967" s="265"/>
      <c r="Q1967" s="265"/>
      <c r="R1967" s="265">
        <v>56</v>
      </c>
    </row>
    <row r="1968" spans="1:18" ht="60">
      <c r="A1968" s="261">
        <v>389</v>
      </c>
      <c r="B1968" s="258" t="s">
        <v>3501</v>
      </c>
      <c r="C1968" s="262" t="s">
        <v>3502</v>
      </c>
      <c r="D1968" s="263">
        <v>10.42</v>
      </c>
      <c r="E1968" s="263">
        <v>10.42</v>
      </c>
      <c r="F1968" s="263"/>
      <c r="G1968" s="263"/>
      <c r="H1968" s="264">
        <v>119.87</v>
      </c>
      <c r="I1968" s="264">
        <v>119.87</v>
      </c>
      <c r="J1968" s="264"/>
      <c r="K1968" s="264"/>
      <c r="L1968" s="354">
        <v>11.50383877159309</v>
      </c>
      <c r="M1968" s="354">
        <v>11.50383877159309</v>
      </c>
      <c r="N1968" s="354" t="s">
        <v>138</v>
      </c>
      <c r="O1968" s="354" t="s">
        <v>138</v>
      </c>
      <c r="P1968" s="265"/>
      <c r="Q1968" s="265"/>
      <c r="R1968" s="265">
        <v>56</v>
      </c>
    </row>
    <row r="1969" spans="1:18" ht="48">
      <c r="A1969" s="266">
        <v>390</v>
      </c>
      <c r="B1969" s="267" t="s">
        <v>3503</v>
      </c>
      <c r="C1969" s="268" t="s">
        <v>3504</v>
      </c>
      <c r="D1969" s="269">
        <v>9.39</v>
      </c>
      <c r="E1969" s="269">
        <v>9.39</v>
      </c>
      <c r="F1969" s="269"/>
      <c r="G1969" s="269"/>
      <c r="H1969" s="270">
        <v>108</v>
      </c>
      <c r="I1969" s="270">
        <v>108</v>
      </c>
      <c r="J1969" s="270"/>
      <c r="K1969" s="270"/>
      <c r="L1969" s="355">
        <v>11.501597444089457</v>
      </c>
      <c r="M1969" s="355">
        <v>11.501597444089457</v>
      </c>
      <c r="N1969" s="355" t="s">
        <v>138</v>
      </c>
      <c r="O1969" s="355" t="s">
        <v>138</v>
      </c>
      <c r="P1969" s="271"/>
      <c r="Q1969" s="271"/>
      <c r="R1969" s="271">
        <v>56</v>
      </c>
    </row>
    <row r="1970" spans="1:18" ht="12.75">
      <c r="A1970" s="360" t="s">
        <v>3505</v>
      </c>
      <c r="B1970" s="361"/>
      <c r="C1970" s="361"/>
      <c r="D1970" s="361"/>
      <c r="E1970" s="361"/>
      <c r="F1970" s="361"/>
      <c r="G1970" s="361"/>
      <c r="H1970" s="361"/>
      <c r="I1970" s="361"/>
      <c r="J1970" s="361"/>
      <c r="K1970" s="361"/>
      <c r="L1970" s="361"/>
      <c r="M1970" s="361"/>
      <c r="N1970" s="361"/>
      <c r="O1970" s="361"/>
      <c r="P1970" s="361"/>
      <c r="Q1970" s="361"/>
      <c r="R1970" s="361"/>
    </row>
    <row r="1971" spans="1:18" ht="36">
      <c r="A1971" s="261">
        <v>391</v>
      </c>
      <c r="B1971" s="258" t="s">
        <v>3506</v>
      </c>
      <c r="C1971" s="262" t="s">
        <v>3507</v>
      </c>
      <c r="D1971" s="263">
        <v>48.08</v>
      </c>
      <c r="E1971" s="263">
        <v>22.5</v>
      </c>
      <c r="F1971" s="263"/>
      <c r="G1971" s="263">
        <v>25.58</v>
      </c>
      <c r="H1971" s="264">
        <v>424.46</v>
      </c>
      <c r="I1971" s="264">
        <v>258.72000000000003</v>
      </c>
      <c r="J1971" s="264"/>
      <c r="K1971" s="264">
        <v>165.74</v>
      </c>
      <c r="L1971" s="354">
        <v>8.8282029950083185</v>
      </c>
      <c r="M1971" s="354">
        <v>11.498666666666669</v>
      </c>
      <c r="N1971" s="354" t="s">
        <v>138</v>
      </c>
      <c r="O1971" s="354">
        <v>6.4792806880375302</v>
      </c>
      <c r="P1971" s="265"/>
      <c r="Q1971" s="265"/>
      <c r="R1971" s="265">
        <v>57</v>
      </c>
    </row>
    <row r="1972" spans="1:18" ht="36">
      <c r="A1972" s="261">
        <v>392</v>
      </c>
      <c r="B1972" s="258" t="s">
        <v>3508</v>
      </c>
      <c r="C1972" s="262" t="s">
        <v>3509</v>
      </c>
      <c r="D1972" s="263">
        <v>33.03</v>
      </c>
      <c r="E1972" s="263">
        <v>17.03</v>
      </c>
      <c r="F1972" s="263"/>
      <c r="G1972" s="263">
        <v>16</v>
      </c>
      <c r="H1972" s="264">
        <v>315.68</v>
      </c>
      <c r="I1972" s="264">
        <v>195.82</v>
      </c>
      <c r="J1972" s="264"/>
      <c r="K1972" s="264">
        <v>119.86</v>
      </c>
      <c r="L1972" s="354">
        <v>9.5573720859824398</v>
      </c>
      <c r="M1972" s="354">
        <v>11.498532002348796</v>
      </c>
      <c r="N1972" s="354" t="s">
        <v>138</v>
      </c>
      <c r="O1972" s="354">
        <v>7.49125</v>
      </c>
      <c r="P1972" s="265"/>
      <c r="Q1972" s="265"/>
      <c r="R1972" s="265">
        <v>57</v>
      </c>
    </row>
    <row r="1973" spans="1:18" ht="48">
      <c r="A1973" s="261">
        <v>393</v>
      </c>
      <c r="B1973" s="258" t="s">
        <v>3510</v>
      </c>
      <c r="C1973" s="262" t="s">
        <v>3511</v>
      </c>
      <c r="D1973" s="263">
        <v>1.44</v>
      </c>
      <c r="E1973" s="263">
        <v>1.44</v>
      </c>
      <c r="F1973" s="263"/>
      <c r="G1973" s="263"/>
      <c r="H1973" s="264">
        <v>16.62</v>
      </c>
      <c r="I1973" s="264">
        <v>16.62</v>
      </c>
      <c r="J1973" s="264"/>
      <c r="K1973" s="264"/>
      <c r="L1973" s="355">
        <v>11.5</v>
      </c>
      <c r="M1973" s="355">
        <v>11.5</v>
      </c>
      <c r="N1973" s="354" t="s">
        <v>138</v>
      </c>
      <c r="O1973" s="354" t="s">
        <v>138</v>
      </c>
      <c r="P1973" s="265"/>
      <c r="Q1973" s="265"/>
      <c r="R1973" s="265">
        <v>57</v>
      </c>
    </row>
    <row r="1974" spans="1:18" ht="48">
      <c r="A1974" s="261">
        <v>394</v>
      </c>
      <c r="B1974" s="258" t="s">
        <v>3512</v>
      </c>
      <c r="C1974" s="262" t="s">
        <v>3513</v>
      </c>
      <c r="D1974" s="263">
        <v>5.78</v>
      </c>
      <c r="E1974" s="263">
        <v>5.78</v>
      </c>
      <c r="F1974" s="263"/>
      <c r="G1974" s="263"/>
      <c r="H1974" s="264">
        <v>66.459999999999994</v>
      </c>
      <c r="I1974" s="264">
        <v>66.459999999999994</v>
      </c>
      <c r="J1974" s="264"/>
      <c r="K1974" s="264"/>
      <c r="L1974" s="354">
        <v>11.49826989619377</v>
      </c>
      <c r="M1974" s="354">
        <v>11.49826989619377</v>
      </c>
      <c r="N1974" s="354" t="s">
        <v>138</v>
      </c>
      <c r="O1974" s="354" t="s">
        <v>138</v>
      </c>
      <c r="P1974" s="265"/>
      <c r="Q1974" s="265"/>
      <c r="R1974" s="265">
        <v>57</v>
      </c>
    </row>
    <row r="1975" spans="1:18" ht="60">
      <c r="A1975" s="261">
        <v>395</v>
      </c>
      <c r="B1975" s="258" t="s">
        <v>3514</v>
      </c>
      <c r="C1975" s="262" t="s">
        <v>3515</v>
      </c>
      <c r="D1975" s="263">
        <v>10.220000000000001</v>
      </c>
      <c r="E1975" s="263">
        <v>10.220000000000001</v>
      </c>
      <c r="F1975" s="263"/>
      <c r="G1975" s="263"/>
      <c r="H1975" s="264">
        <v>117.49</v>
      </c>
      <c r="I1975" s="264">
        <v>117.49</v>
      </c>
      <c r="J1975" s="264"/>
      <c r="K1975" s="264"/>
      <c r="L1975" s="354">
        <v>11.496086105675145</v>
      </c>
      <c r="M1975" s="354">
        <v>11.496086105675145</v>
      </c>
      <c r="N1975" s="354" t="s">
        <v>138</v>
      </c>
      <c r="O1975" s="354" t="s">
        <v>138</v>
      </c>
      <c r="P1975" s="265"/>
      <c r="Q1975" s="265"/>
      <c r="R1975" s="265">
        <v>57</v>
      </c>
    </row>
    <row r="1976" spans="1:18" ht="60">
      <c r="A1976" s="261">
        <v>396</v>
      </c>
      <c r="B1976" s="258" t="s">
        <v>3516</v>
      </c>
      <c r="C1976" s="262" t="s">
        <v>3517</v>
      </c>
      <c r="D1976" s="263">
        <v>14.55</v>
      </c>
      <c r="E1976" s="263">
        <v>14.55</v>
      </c>
      <c r="F1976" s="263"/>
      <c r="G1976" s="263"/>
      <c r="H1976" s="264">
        <v>167.34</v>
      </c>
      <c r="I1976" s="264">
        <v>167.34</v>
      </c>
      <c r="J1976" s="264"/>
      <c r="K1976" s="264"/>
      <c r="L1976" s="354">
        <v>11.501030927835052</v>
      </c>
      <c r="M1976" s="354">
        <v>11.501030927835052</v>
      </c>
      <c r="N1976" s="354" t="s">
        <v>138</v>
      </c>
      <c r="O1976" s="354" t="s">
        <v>138</v>
      </c>
      <c r="P1976" s="265"/>
      <c r="Q1976" s="265"/>
      <c r="R1976" s="265">
        <v>57</v>
      </c>
    </row>
    <row r="1977" spans="1:18" ht="48">
      <c r="A1977" s="266">
        <v>397</v>
      </c>
      <c r="B1977" s="267" t="s">
        <v>3518</v>
      </c>
      <c r="C1977" s="268" t="s">
        <v>3519</v>
      </c>
      <c r="D1977" s="269">
        <v>13</v>
      </c>
      <c r="E1977" s="269">
        <v>13</v>
      </c>
      <c r="F1977" s="269"/>
      <c r="G1977" s="269"/>
      <c r="H1977" s="270">
        <v>149.54</v>
      </c>
      <c r="I1977" s="270">
        <v>149.54</v>
      </c>
      <c r="J1977" s="270"/>
      <c r="K1977" s="270"/>
      <c r="L1977" s="355">
        <v>11.503076923076922</v>
      </c>
      <c r="M1977" s="355">
        <v>11.503076923076922</v>
      </c>
      <c r="N1977" s="355" t="s">
        <v>138</v>
      </c>
      <c r="O1977" s="355" t="s">
        <v>138</v>
      </c>
      <c r="P1977" s="271"/>
      <c r="Q1977" s="271"/>
      <c r="R1977" s="271">
        <v>57</v>
      </c>
    </row>
    <row r="1978" spans="1:18" ht="12.75">
      <c r="A1978" s="360" t="s">
        <v>3520</v>
      </c>
      <c r="B1978" s="361"/>
      <c r="C1978" s="361"/>
      <c r="D1978" s="361"/>
      <c r="E1978" s="361"/>
      <c r="F1978" s="361"/>
      <c r="G1978" s="361"/>
      <c r="H1978" s="361"/>
      <c r="I1978" s="361"/>
      <c r="J1978" s="361"/>
      <c r="K1978" s="361"/>
      <c r="L1978" s="361"/>
      <c r="M1978" s="361"/>
      <c r="N1978" s="361"/>
      <c r="O1978" s="361"/>
      <c r="P1978" s="361"/>
      <c r="Q1978" s="361"/>
      <c r="R1978" s="361"/>
    </row>
    <row r="1979" spans="1:18" ht="36">
      <c r="A1979" s="261">
        <v>398</v>
      </c>
      <c r="B1979" s="258" t="s">
        <v>3521</v>
      </c>
      <c r="C1979" s="262" t="s">
        <v>3522</v>
      </c>
      <c r="D1979" s="263">
        <v>106.71</v>
      </c>
      <c r="E1979" s="263">
        <v>33.950000000000003</v>
      </c>
      <c r="F1979" s="263">
        <v>1.1000000000000001</v>
      </c>
      <c r="G1979" s="263">
        <v>71.66</v>
      </c>
      <c r="H1979" s="264">
        <v>861.7</v>
      </c>
      <c r="I1979" s="264">
        <v>390.46</v>
      </c>
      <c r="J1979" s="264">
        <v>7.16</v>
      </c>
      <c r="K1979" s="264">
        <v>464.08</v>
      </c>
      <c r="L1979" s="354">
        <v>8.075156967481961</v>
      </c>
      <c r="M1979" s="354">
        <v>11.50103092783505</v>
      </c>
      <c r="N1979" s="354">
        <v>6.5090909090909088</v>
      </c>
      <c r="O1979" s="354">
        <v>6.4761373150990789</v>
      </c>
      <c r="P1979" s="265"/>
      <c r="Q1979" s="265"/>
      <c r="R1979" s="265">
        <v>58</v>
      </c>
    </row>
    <row r="1980" spans="1:18" ht="36">
      <c r="A1980" s="261">
        <v>399</v>
      </c>
      <c r="B1980" s="258" t="s">
        <v>3523</v>
      </c>
      <c r="C1980" s="262" t="s">
        <v>3524</v>
      </c>
      <c r="D1980" s="263">
        <v>69.62</v>
      </c>
      <c r="E1980" s="263">
        <v>24.05</v>
      </c>
      <c r="F1980" s="263">
        <v>0.73</v>
      </c>
      <c r="G1980" s="263">
        <v>44.84</v>
      </c>
      <c r="H1980" s="264">
        <v>617.16</v>
      </c>
      <c r="I1980" s="264">
        <v>276.52</v>
      </c>
      <c r="J1980" s="264">
        <v>4.7699999999999996</v>
      </c>
      <c r="K1980" s="264">
        <v>335.87</v>
      </c>
      <c r="L1980" s="354">
        <v>8.8646940534329204</v>
      </c>
      <c r="M1980" s="354">
        <v>11.497713097713097</v>
      </c>
      <c r="N1980" s="354">
        <v>6.5342465753424657</v>
      </c>
      <c r="O1980" s="354">
        <v>7.4904103479036568</v>
      </c>
      <c r="P1980" s="265"/>
      <c r="Q1980" s="265"/>
      <c r="R1980" s="265">
        <v>58</v>
      </c>
    </row>
    <row r="1981" spans="1:18" ht="48">
      <c r="A1981" s="261">
        <v>400</v>
      </c>
      <c r="B1981" s="258" t="s">
        <v>3525</v>
      </c>
      <c r="C1981" s="262" t="s">
        <v>3526</v>
      </c>
      <c r="D1981" s="263">
        <v>1.96</v>
      </c>
      <c r="E1981" s="263">
        <v>1.96</v>
      </c>
      <c r="F1981" s="263"/>
      <c r="G1981" s="263"/>
      <c r="H1981" s="264">
        <v>22.55</v>
      </c>
      <c r="I1981" s="264">
        <v>22.55</v>
      </c>
      <c r="J1981" s="264"/>
      <c r="K1981" s="264"/>
      <c r="L1981" s="355">
        <v>11.5</v>
      </c>
      <c r="M1981" s="355">
        <v>11.5</v>
      </c>
      <c r="N1981" s="354" t="s">
        <v>138</v>
      </c>
      <c r="O1981" s="354" t="s">
        <v>138</v>
      </c>
      <c r="P1981" s="265"/>
      <c r="Q1981" s="265"/>
      <c r="R1981" s="265">
        <v>58</v>
      </c>
    </row>
    <row r="1982" spans="1:18" ht="48">
      <c r="A1982" s="261">
        <v>401</v>
      </c>
      <c r="B1982" s="258" t="s">
        <v>3527</v>
      </c>
      <c r="C1982" s="262" t="s">
        <v>3528</v>
      </c>
      <c r="D1982" s="263">
        <v>7.74</v>
      </c>
      <c r="E1982" s="263">
        <v>7.74</v>
      </c>
      <c r="F1982" s="263"/>
      <c r="G1982" s="263"/>
      <c r="H1982" s="264">
        <v>89.01</v>
      </c>
      <c r="I1982" s="264">
        <v>89.01</v>
      </c>
      <c r="J1982" s="264"/>
      <c r="K1982" s="264"/>
      <c r="L1982" s="354">
        <v>11.5</v>
      </c>
      <c r="M1982" s="354">
        <v>11.5</v>
      </c>
      <c r="N1982" s="354" t="s">
        <v>138</v>
      </c>
      <c r="O1982" s="354" t="s">
        <v>138</v>
      </c>
      <c r="P1982" s="265"/>
      <c r="Q1982" s="265"/>
      <c r="R1982" s="265">
        <v>58</v>
      </c>
    </row>
    <row r="1983" spans="1:18" ht="60">
      <c r="A1983" s="261">
        <v>402</v>
      </c>
      <c r="B1983" s="258" t="s">
        <v>3529</v>
      </c>
      <c r="C1983" s="262" t="s">
        <v>3530</v>
      </c>
      <c r="D1983" s="263">
        <v>13.93</v>
      </c>
      <c r="E1983" s="263">
        <v>13.93</v>
      </c>
      <c r="F1983" s="263"/>
      <c r="G1983" s="263"/>
      <c r="H1983" s="264">
        <v>160.22</v>
      </c>
      <c r="I1983" s="264">
        <v>160.22</v>
      </c>
      <c r="J1983" s="264"/>
      <c r="K1983" s="264"/>
      <c r="L1983" s="354">
        <v>11.501794687724336</v>
      </c>
      <c r="M1983" s="354">
        <v>11.501794687724336</v>
      </c>
      <c r="N1983" s="354" t="s">
        <v>138</v>
      </c>
      <c r="O1983" s="354" t="s">
        <v>138</v>
      </c>
      <c r="P1983" s="265"/>
      <c r="Q1983" s="265"/>
      <c r="R1983" s="265">
        <v>58</v>
      </c>
    </row>
    <row r="1984" spans="1:18" ht="60">
      <c r="A1984" s="261">
        <v>403</v>
      </c>
      <c r="B1984" s="258" t="s">
        <v>3531</v>
      </c>
      <c r="C1984" s="262" t="s">
        <v>3532</v>
      </c>
      <c r="D1984" s="263">
        <v>19.809999999999999</v>
      </c>
      <c r="E1984" s="263">
        <v>19.809999999999999</v>
      </c>
      <c r="F1984" s="263"/>
      <c r="G1984" s="263"/>
      <c r="H1984" s="264">
        <v>227.87</v>
      </c>
      <c r="I1984" s="264">
        <v>227.87</v>
      </c>
      <c r="J1984" s="264"/>
      <c r="K1984" s="264"/>
      <c r="L1984" s="354">
        <v>11.502776375567896</v>
      </c>
      <c r="M1984" s="354">
        <v>11.502776375567896</v>
      </c>
      <c r="N1984" s="354" t="s">
        <v>138</v>
      </c>
      <c r="O1984" s="354" t="s">
        <v>138</v>
      </c>
      <c r="P1984" s="265"/>
      <c r="Q1984" s="265"/>
      <c r="R1984" s="265">
        <v>58</v>
      </c>
    </row>
    <row r="1985" spans="1:18" ht="48">
      <c r="A1985" s="266">
        <v>404</v>
      </c>
      <c r="B1985" s="267" t="s">
        <v>3533</v>
      </c>
      <c r="C1985" s="268" t="s">
        <v>3534</v>
      </c>
      <c r="D1985" s="269">
        <v>19</v>
      </c>
      <c r="E1985" s="269">
        <v>18.27</v>
      </c>
      <c r="F1985" s="269">
        <v>0.73</v>
      </c>
      <c r="G1985" s="269"/>
      <c r="H1985" s="270">
        <v>214.83</v>
      </c>
      <c r="I1985" s="270">
        <v>210.06</v>
      </c>
      <c r="J1985" s="270">
        <v>4.7699999999999996</v>
      </c>
      <c r="K1985" s="270"/>
      <c r="L1985" s="355">
        <v>11.306842105263158</v>
      </c>
      <c r="M1985" s="355">
        <v>11.497536945812808</v>
      </c>
      <c r="N1985" s="355">
        <v>6.5342465753424657</v>
      </c>
      <c r="O1985" s="355" t="s">
        <v>138</v>
      </c>
      <c r="P1985" s="271"/>
      <c r="Q1985" s="271"/>
      <c r="R1985" s="271">
        <v>58</v>
      </c>
    </row>
    <row r="1986" spans="1:18" ht="12.75">
      <c r="A1986" s="360" t="s">
        <v>3535</v>
      </c>
      <c r="B1986" s="361"/>
      <c r="C1986" s="361"/>
      <c r="D1986" s="361"/>
      <c r="E1986" s="361"/>
      <c r="F1986" s="361"/>
      <c r="G1986" s="361"/>
      <c r="H1986" s="361"/>
      <c r="I1986" s="361"/>
      <c r="J1986" s="361"/>
      <c r="K1986" s="361"/>
      <c r="L1986" s="361"/>
      <c r="M1986" s="361"/>
      <c r="N1986" s="361"/>
      <c r="O1986" s="361"/>
      <c r="P1986" s="361"/>
      <c r="Q1986" s="361"/>
      <c r="R1986" s="361"/>
    </row>
    <row r="1987" spans="1:18" ht="36">
      <c r="A1987" s="261">
        <v>405</v>
      </c>
      <c r="B1987" s="258" t="s">
        <v>3536</v>
      </c>
      <c r="C1987" s="262" t="s">
        <v>3537</v>
      </c>
      <c r="D1987" s="263">
        <v>234.26</v>
      </c>
      <c r="E1987" s="263">
        <v>48.19</v>
      </c>
      <c r="F1987" s="263">
        <v>2.2000000000000002</v>
      </c>
      <c r="G1987" s="263">
        <v>183.87</v>
      </c>
      <c r="H1987" s="264">
        <v>1759.45</v>
      </c>
      <c r="I1987" s="264">
        <v>554.24</v>
      </c>
      <c r="J1987" s="264">
        <v>14.32</v>
      </c>
      <c r="K1987" s="264">
        <v>1190.8900000000001</v>
      </c>
      <c r="L1987" s="354">
        <v>7.5106719030137459</v>
      </c>
      <c r="M1987" s="354">
        <v>11.501141315625649</v>
      </c>
      <c r="N1987" s="354">
        <v>6.5090909090909088</v>
      </c>
      <c r="O1987" s="354">
        <v>6.4768042638820909</v>
      </c>
      <c r="P1987" s="265"/>
      <c r="Q1987" s="265"/>
      <c r="R1987" s="265">
        <v>59</v>
      </c>
    </row>
    <row r="1988" spans="1:18" ht="36">
      <c r="A1988" s="261">
        <v>406</v>
      </c>
      <c r="B1988" s="258" t="s">
        <v>3538</v>
      </c>
      <c r="C1988" s="262" t="s">
        <v>3539</v>
      </c>
      <c r="D1988" s="263">
        <v>154.75</v>
      </c>
      <c r="E1988" s="263">
        <v>38.39</v>
      </c>
      <c r="F1988" s="263">
        <v>1.46</v>
      </c>
      <c r="G1988" s="263">
        <v>114.9</v>
      </c>
      <c r="H1988" s="264">
        <v>1312.56</v>
      </c>
      <c r="I1988" s="264">
        <v>441.49</v>
      </c>
      <c r="J1988" s="264">
        <v>9.5500000000000007</v>
      </c>
      <c r="K1988" s="264">
        <v>861.52</v>
      </c>
      <c r="L1988" s="354">
        <v>8.4818093699515344</v>
      </c>
      <c r="M1988" s="354">
        <v>11.500130242250586</v>
      </c>
      <c r="N1988" s="354">
        <v>6.5410958904109595</v>
      </c>
      <c r="O1988" s="354">
        <v>7.4979982593559615</v>
      </c>
      <c r="P1988" s="265"/>
      <c r="Q1988" s="265"/>
      <c r="R1988" s="265">
        <v>59</v>
      </c>
    </row>
    <row r="1989" spans="1:18" ht="48">
      <c r="A1989" s="261">
        <v>407</v>
      </c>
      <c r="B1989" s="258" t="s">
        <v>3540</v>
      </c>
      <c r="C1989" s="262" t="s">
        <v>3541</v>
      </c>
      <c r="D1989" s="263">
        <v>13</v>
      </c>
      <c r="E1989" s="263">
        <v>13</v>
      </c>
      <c r="F1989" s="263"/>
      <c r="G1989" s="263"/>
      <c r="H1989" s="264">
        <v>149.54</v>
      </c>
      <c r="I1989" s="264">
        <v>149.54</v>
      </c>
      <c r="J1989" s="264"/>
      <c r="K1989" s="264"/>
      <c r="L1989" s="354">
        <v>11.503076923076922</v>
      </c>
      <c r="M1989" s="354">
        <v>11.503076923076922</v>
      </c>
      <c r="N1989" s="354" t="s">
        <v>138</v>
      </c>
      <c r="O1989" s="354" t="s">
        <v>138</v>
      </c>
      <c r="P1989" s="265"/>
      <c r="Q1989" s="265"/>
      <c r="R1989" s="265">
        <v>59</v>
      </c>
    </row>
    <row r="1990" spans="1:18" ht="48">
      <c r="A1990" s="261">
        <v>408</v>
      </c>
      <c r="B1990" s="258" t="s">
        <v>3542</v>
      </c>
      <c r="C1990" s="262" t="s">
        <v>3543</v>
      </c>
      <c r="D1990" s="263">
        <v>28.79</v>
      </c>
      <c r="E1990" s="263">
        <v>28.79</v>
      </c>
      <c r="F1990" s="263"/>
      <c r="G1990" s="263"/>
      <c r="H1990" s="264">
        <v>331.12</v>
      </c>
      <c r="I1990" s="264">
        <v>331.12</v>
      </c>
      <c r="J1990" s="264"/>
      <c r="K1990" s="264"/>
      <c r="L1990" s="354">
        <v>11.501215699895798</v>
      </c>
      <c r="M1990" s="354">
        <v>11.501215699895798</v>
      </c>
      <c r="N1990" s="354" t="s">
        <v>138</v>
      </c>
      <c r="O1990" s="354" t="s">
        <v>138</v>
      </c>
      <c r="P1990" s="265"/>
      <c r="Q1990" s="265"/>
      <c r="R1990" s="265">
        <v>59</v>
      </c>
    </row>
    <row r="1991" spans="1:18" ht="60">
      <c r="A1991" s="261">
        <v>409</v>
      </c>
      <c r="B1991" s="258" t="s">
        <v>3544</v>
      </c>
      <c r="C1991" s="262" t="s">
        <v>3545</v>
      </c>
      <c r="D1991" s="263">
        <v>21.88</v>
      </c>
      <c r="E1991" s="263">
        <v>21.88</v>
      </c>
      <c r="F1991" s="263"/>
      <c r="G1991" s="263"/>
      <c r="H1991" s="264">
        <v>251.6</v>
      </c>
      <c r="I1991" s="264">
        <v>251.6</v>
      </c>
      <c r="J1991" s="264"/>
      <c r="K1991" s="264"/>
      <c r="L1991" s="354">
        <v>11.499085923217551</v>
      </c>
      <c r="M1991" s="354">
        <v>11.499085923217551</v>
      </c>
      <c r="N1991" s="354" t="s">
        <v>138</v>
      </c>
      <c r="O1991" s="354" t="s">
        <v>138</v>
      </c>
      <c r="P1991" s="265"/>
      <c r="Q1991" s="265"/>
      <c r="R1991" s="265">
        <v>59</v>
      </c>
    </row>
    <row r="1992" spans="1:18" ht="60">
      <c r="A1992" s="261">
        <v>410</v>
      </c>
      <c r="B1992" s="258" t="s">
        <v>3546</v>
      </c>
      <c r="C1992" s="262" t="s">
        <v>3547</v>
      </c>
      <c r="D1992" s="263">
        <v>31.58</v>
      </c>
      <c r="E1992" s="263">
        <v>31.58</v>
      </c>
      <c r="F1992" s="263"/>
      <c r="G1992" s="263"/>
      <c r="H1992" s="264">
        <v>363.16</v>
      </c>
      <c r="I1992" s="264">
        <v>363.16</v>
      </c>
      <c r="J1992" s="264"/>
      <c r="K1992" s="264"/>
      <c r="L1992" s="354">
        <v>11.499683343888538</v>
      </c>
      <c r="M1992" s="354">
        <v>11.499683343888538</v>
      </c>
      <c r="N1992" s="354" t="s">
        <v>138</v>
      </c>
      <c r="O1992" s="354" t="s">
        <v>138</v>
      </c>
      <c r="P1992" s="265"/>
      <c r="Q1992" s="265"/>
      <c r="R1992" s="265">
        <v>59</v>
      </c>
    </row>
    <row r="1993" spans="1:18" ht="48">
      <c r="A1993" s="266">
        <v>411</v>
      </c>
      <c r="B1993" s="267" t="s">
        <v>3548</v>
      </c>
      <c r="C1993" s="268" t="s">
        <v>3549</v>
      </c>
      <c r="D1993" s="269">
        <v>29.17</v>
      </c>
      <c r="E1993" s="269">
        <v>28.07</v>
      </c>
      <c r="F1993" s="269">
        <v>1.1000000000000001</v>
      </c>
      <c r="G1993" s="269"/>
      <c r="H1993" s="270">
        <v>329.97</v>
      </c>
      <c r="I1993" s="270">
        <v>322.81</v>
      </c>
      <c r="J1993" s="270">
        <v>7.16</v>
      </c>
      <c r="K1993" s="270"/>
      <c r="L1993" s="355">
        <v>11.311964346931779</v>
      </c>
      <c r="M1993" s="355">
        <v>11.500178126113289</v>
      </c>
      <c r="N1993" s="355">
        <v>6.5090909090909088</v>
      </c>
      <c r="O1993" s="355" t="s">
        <v>138</v>
      </c>
      <c r="P1993" s="271"/>
      <c r="Q1993" s="271"/>
      <c r="R1993" s="271">
        <v>59</v>
      </c>
    </row>
    <row r="1994" spans="1:18" ht="12.75">
      <c r="A1994" s="360" t="s">
        <v>3550</v>
      </c>
      <c r="B1994" s="361"/>
      <c r="C1994" s="361"/>
      <c r="D1994" s="361"/>
      <c r="E1994" s="361"/>
      <c r="F1994" s="361"/>
      <c r="G1994" s="361"/>
      <c r="H1994" s="361"/>
      <c r="I1994" s="361"/>
      <c r="J1994" s="361"/>
      <c r="K1994" s="361"/>
      <c r="L1994" s="361"/>
      <c r="M1994" s="361"/>
      <c r="N1994" s="361"/>
      <c r="O1994" s="361"/>
      <c r="P1994" s="361"/>
      <c r="Q1994" s="361"/>
      <c r="R1994" s="361"/>
    </row>
    <row r="1995" spans="1:18" ht="36">
      <c r="A1995" s="261">
        <v>412</v>
      </c>
      <c r="B1995" s="258" t="s">
        <v>3551</v>
      </c>
      <c r="C1995" s="262" t="s">
        <v>3552</v>
      </c>
      <c r="D1995" s="263">
        <v>250.83</v>
      </c>
      <c r="E1995" s="263">
        <v>64.39</v>
      </c>
      <c r="F1995" s="263">
        <v>2.56</v>
      </c>
      <c r="G1995" s="263">
        <v>183.88</v>
      </c>
      <c r="H1995" s="264">
        <v>1948.08</v>
      </c>
      <c r="I1995" s="264">
        <v>740.48</v>
      </c>
      <c r="J1995" s="264">
        <v>16.71</v>
      </c>
      <c r="K1995" s="264">
        <v>1190.8900000000001</v>
      </c>
      <c r="L1995" s="354">
        <v>7.7665351034565235</v>
      </c>
      <c r="M1995" s="354">
        <v>11.499922348190713</v>
      </c>
      <c r="N1995" s="354">
        <v>6.52734375</v>
      </c>
      <c r="O1995" s="354">
        <v>6.4764520339351757</v>
      </c>
      <c r="P1995" s="265"/>
      <c r="Q1995" s="265"/>
      <c r="R1995" s="265">
        <v>60</v>
      </c>
    </row>
    <row r="1996" spans="1:18" ht="36">
      <c r="A1996" s="261">
        <v>413</v>
      </c>
      <c r="B1996" s="258" t="s">
        <v>3553</v>
      </c>
      <c r="C1996" s="262" t="s">
        <v>3554</v>
      </c>
      <c r="D1996" s="263">
        <v>167.52</v>
      </c>
      <c r="E1996" s="263">
        <v>51.16</v>
      </c>
      <c r="F1996" s="263">
        <v>1.46</v>
      </c>
      <c r="G1996" s="263">
        <v>114.9</v>
      </c>
      <c r="H1996" s="264">
        <v>1459.47</v>
      </c>
      <c r="I1996" s="264">
        <v>588.4</v>
      </c>
      <c r="J1996" s="264">
        <v>9.5500000000000007</v>
      </c>
      <c r="K1996" s="264">
        <v>861.52</v>
      </c>
      <c r="L1996" s="354">
        <v>8.712213467048711</v>
      </c>
      <c r="M1996" s="354">
        <v>11.501172791243158</v>
      </c>
      <c r="N1996" s="354">
        <v>6.5410958904109595</v>
      </c>
      <c r="O1996" s="354">
        <v>7.4979982593559615</v>
      </c>
      <c r="P1996" s="265"/>
      <c r="Q1996" s="265"/>
      <c r="R1996" s="265">
        <v>60</v>
      </c>
    </row>
    <row r="1997" spans="1:18" ht="48">
      <c r="A1997" s="261">
        <v>414</v>
      </c>
      <c r="B1997" s="258" t="s">
        <v>3555</v>
      </c>
      <c r="C1997" s="262" t="s">
        <v>3556</v>
      </c>
      <c r="D1997" s="263">
        <v>2.58</v>
      </c>
      <c r="E1997" s="263">
        <v>2.58</v>
      </c>
      <c r="F1997" s="263"/>
      <c r="G1997" s="263"/>
      <c r="H1997" s="264">
        <v>29.67</v>
      </c>
      <c r="I1997" s="264">
        <v>29.67</v>
      </c>
      <c r="J1997" s="264"/>
      <c r="K1997" s="264"/>
      <c r="L1997" s="354">
        <v>11.5</v>
      </c>
      <c r="M1997" s="354">
        <v>11.5</v>
      </c>
      <c r="N1997" s="354" t="s">
        <v>138</v>
      </c>
      <c r="O1997" s="354" t="s">
        <v>138</v>
      </c>
      <c r="P1997" s="265"/>
      <c r="Q1997" s="265"/>
      <c r="R1997" s="265">
        <v>60</v>
      </c>
    </row>
    <row r="1998" spans="1:18" ht="48">
      <c r="A1998" s="261">
        <v>415</v>
      </c>
      <c r="B1998" s="258" t="s">
        <v>3557</v>
      </c>
      <c r="C1998" s="262" t="s">
        <v>3558</v>
      </c>
      <c r="D1998" s="263">
        <v>10.42</v>
      </c>
      <c r="E1998" s="263">
        <v>10.42</v>
      </c>
      <c r="F1998" s="263"/>
      <c r="G1998" s="263"/>
      <c r="H1998" s="264">
        <v>119.87</v>
      </c>
      <c r="I1998" s="264">
        <v>119.87</v>
      </c>
      <c r="J1998" s="264"/>
      <c r="K1998" s="264"/>
      <c r="L1998" s="354">
        <v>11.50383877159309</v>
      </c>
      <c r="M1998" s="354">
        <v>11.50383877159309</v>
      </c>
      <c r="N1998" s="354" t="s">
        <v>138</v>
      </c>
      <c r="O1998" s="354" t="s">
        <v>138</v>
      </c>
      <c r="P1998" s="265"/>
      <c r="Q1998" s="265"/>
      <c r="R1998" s="265">
        <v>60</v>
      </c>
    </row>
    <row r="1999" spans="1:18" ht="60">
      <c r="A1999" s="261">
        <v>416</v>
      </c>
      <c r="B1999" s="258" t="s">
        <v>3559</v>
      </c>
      <c r="C1999" s="262" t="s">
        <v>3560</v>
      </c>
      <c r="D1999" s="263">
        <v>18.16</v>
      </c>
      <c r="E1999" s="263">
        <v>18.16</v>
      </c>
      <c r="F1999" s="263"/>
      <c r="G1999" s="263"/>
      <c r="H1999" s="264">
        <v>208.88</v>
      </c>
      <c r="I1999" s="264">
        <v>208.88</v>
      </c>
      <c r="J1999" s="264"/>
      <c r="K1999" s="264"/>
      <c r="L1999" s="354">
        <v>11.502202643171806</v>
      </c>
      <c r="M1999" s="354">
        <v>11.502202643171806</v>
      </c>
      <c r="N1999" s="354" t="s">
        <v>138</v>
      </c>
      <c r="O1999" s="354" t="s">
        <v>138</v>
      </c>
      <c r="P1999" s="265"/>
      <c r="Q1999" s="265"/>
      <c r="R1999" s="265">
        <v>60</v>
      </c>
    </row>
    <row r="2000" spans="1:18" ht="60">
      <c r="A2000" s="261">
        <v>417</v>
      </c>
      <c r="B2000" s="258" t="s">
        <v>3561</v>
      </c>
      <c r="C2000" s="262" t="s">
        <v>3562</v>
      </c>
      <c r="D2000" s="263">
        <v>25.9</v>
      </c>
      <c r="E2000" s="263">
        <v>25.9</v>
      </c>
      <c r="F2000" s="263"/>
      <c r="G2000" s="263"/>
      <c r="H2000" s="264">
        <v>297.89</v>
      </c>
      <c r="I2000" s="264">
        <v>297.89</v>
      </c>
      <c r="J2000" s="264"/>
      <c r="K2000" s="264"/>
      <c r="L2000" s="354">
        <v>11.501544401544402</v>
      </c>
      <c r="M2000" s="354">
        <v>11.501544401544402</v>
      </c>
      <c r="N2000" s="354" t="s">
        <v>138</v>
      </c>
      <c r="O2000" s="354" t="s">
        <v>138</v>
      </c>
      <c r="P2000" s="265"/>
      <c r="Q2000" s="265"/>
      <c r="R2000" s="265">
        <v>60</v>
      </c>
    </row>
    <row r="2001" spans="1:18" ht="48">
      <c r="A2001" s="266">
        <v>418</v>
      </c>
      <c r="B2001" s="267" t="s">
        <v>3563</v>
      </c>
      <c r="C2001" s="268" t="s">
        <v>3564</v>
      </c>
      <c r="D2001" s="269">
        <v>26.18</v>
      </c>
      <c r="E2001" s="269">
        <v>25.08</v>
      </c>
      <c r="F2001" s="269">
        <v>1.1000000000000001</v>
      </c>
      <c r="G2001" s="269"/>
      <c r="H2001" s="270">
        <v>295.55</v>
      </c>
      <c r="I2001" s="270">
        <v>288.39</v>
      </c>
      <c r="J2001" s="270">
        <v>7.16</v>
      </c>
      <c r="K2001" s="270"/>
      <c r="L2001" s="355">
        <v>11.289152024446143</v>
      </c>
      <c r="M2001" s="355">
        <v>11.498803827751196</v>
      </c>
      <c r="N2001" s="355">
        <v>6.5090909090909088</v>
      </c>
      <c r="O2001" s="355" t="s">
        <v>138</v>
      </c>
      <c r="P2001" s="271"/>
      <c r="Q2001" s="271"/>
      <c r="R2001" s="271">
        <v>60</v>
      </c>
    </row>
    <row r="2002" spans="1:18" ht="12.75">
      <c r="A2002" s="360" t="s">
        <v>3565</v>
      </c>
      <c r="B2002" s="361"/>
      <c r="C2002" s="361"/>
      <c r="D2002" s="361"/>
      <c r="E2002" s="361"/>
      <c r="F2002" s="361"/>
      <c r="G2002" s="361"/>
      <c r="H2002" s="361"/>
      <c r="I2002" s="361"/>
      <c r="J2002" s="361"/>
      <c r="K2002" s="361"/>
      <c r="L2002" s="361"/>
      <c r="M2002" s="361"/>
      <c r="N2002" s="361"/>
      <c r="O2002" s="361"/>
      <c r="P2002" s="361"/>
      <c r="Q2002" s="361"/>
      <c r="R2002" s="361"/>
    </row>
    <row r="2003" spans="1:18" ht="36">
      <c r="A2003" s="261">
        <v>419</v>
      </c>
      <c r="B2003" s="258" t="s">
        <v>3566</v>
      </c>
      <c r="C2003" s="262" t="s">
        <v>3567</v>
      </c>
      <c r="D2003" s="263">
        <v>350.34</v>
      </c>
      <c r="E2003" s="263">
        <v>71.98</v>
      </c>
      <c r="F2003" s="263">
        <v>4.03</v>
      </c>
      <c r="G2003" s="263">
        <v>274.33</v>
      </c>
      <c r="H2003" s="264">
        <v>2634.19</v>
      </c>
      <c r="I2003" s="264">
        <v>827.74</v>
      </c>
      <c r="J2003" s="264">
        <v>26.26</v>
      </c>
      <c r="K2003" s="264">
        <v>1780.19</v>
      </c>
      <c r="L2003" s="354">
        <v>7.5189530170691334</v>
      </c>
      <c r="M2003" s="354">
        <v>11.499583217560433</v>
      </c>
      <c r="N2003" s="354">
        <v>6.5161290322580641</v>
      </c>
      <c r="O2003" s="354">
        <v>6.4892283016804582</v>
      </c>
      <c r="P2003" s="265"/>
      <c r="Q2003" s="265"/>
      <c r="R2003" s="265">
        <v>61</v>
      </c>
    </row>
    <row r="2004" spans="1:18" ht="36">
      <c r="A2004" s="261">
        <v>420</v>
      </c>
      <c r="B2004" s="258" t="s">
        <v>3568</v>
      </c>
      <c r="C2004" s="262" t="s">
        <v>3569</v>
      </c>
      <c r="D2004" s="263">
        <v>232.32</v>
      </c>
      <c r="E2004" s="263">
        <v>58.64</v>
      </c>
      <c r="F2004" s="263">
        <v>2.2000000000000002</v>
      </c>
      <c r="G2004" s="263">
        <v>171.48</v>
      </c>
      <c r="H2004" s="264">
        <v>1973.51</v>
      </c>
      <c r="I2004" s="264">
        <v>674.41</v>
      </c>
      <c r="J2004" s="264">
        <v>14.32</v>
      </c>
      <c r="K2004" s="264">
        <v>1284.78</v>
      </c>
      <c r="L2004" s="354">
        <v>8.4947916666666661</v>
      </c>
      <c r="M2004" s="354">
        <v>11.500852660300136</v>
      </c>
      <c r="N2004" s="354">
        <v>6.5090909090909088</v>
      </c>
      <c r="O2004" s="354">
        <v>7.4923023093072079</v>
      </c>
      <c r="P2004" s="265"/>
      <c r="Q2004" s="265"/>
      <c r="R2004" s="265">
        <v>61</v>
      </c>
    </row>
    <row r="2005" spans="1:18" ht="48">
      <c r="A2005" s="261">
        <v>421</v>
      </c>
      <c r="B2005" s="258" t="s">
        <v>3570</v>
      </c>
      <c r="C2005" s="262" t="s">
        <v>3571</v>
      </c>
      <c r="D2005" s="263">
        <v>3.82</v>
      </c>
      <c r="E2005" s="263">
        <v>3.82</v>
      </c>
      <c r="F2005" s="263"/>
      <c r="G2005" s="263"/>
      <c r="H2005" s="264">
        <v>43.91</v>
      </c>
      <c r="I2005" s="264">
        <v>43.91</v>
      </c>
      <c r="J2005" s="264"/>
      <c r="K2005" s="264"/>
      <c r="L2005" s="355">
        <v>11.5</v>
      </c>
      <c r="M2005" s="355">
        <v>11.5</v>
      </c>
      <c r="N2005" s="354" t="s">
        <v>138</v>
      </c>
      <c r="O2005" s="354" t="s">
        <v>138</v>
      </c>
      <c r="P2005" s="265"/>
      <c r="Q2005" s="265"/>
      <c r="R2005" s="265">
        <v>61</v>
      </c>
    </row>
    <row r="2006" spans="1:18" ht="48">
      <c r="A2006" s="261">
        <v>422</v>
      </c>
      <c r="B2006" s="258" t="s">
        <v>3572</v>
      </c>
      <c r="C2006" s="262" t="s">
        <v>3573</v>
      </c>
      <c r="D2006" s="263">
        <v>15.58</v>
      </c>
      <c r="E2006" s="263">
        <v>15.58</v>
      </c>
      <c r="F2006" s="263"/>
      <c r="G2006" s="263"/>
      <c r="H2006" s="264">
        <v>179.21</v>
      </c>
      <c r="I2006" s="264">
        <v>179.21</v>
      </c>
      <c r="J2006" s="264"/>
      <c r="K2006" s="264"/>
      <c r="L2006" s="354">
        <v>11.502567394094994</v>
      </c>
      <c r="M2006" s="354">
        <v>11.502567394094994</v>
      </c>
      <c r="N2006" s="354" t="s">
        <v>138</v>
      </c>
      <c r="O2006" s="354" t="s">
        <v>138</v>
      </c>
      <c r="P2006" s="265"/>
      <c r="Q2006" s="265"/>
      <c r="R2006" s="265">
        <v>61</v>
      </c>
    </row>
    <row r="2007" spans="1:18" ht="60">
      <c r="A2007" s="261">
        <v>423</v>
      </c>
      <c r="B2007" s="258" t="s">
        <v>3574</v>
      </c>
      <c r="C2007" s="262" t="s">
        <v>3575</v>
      </c>
      <c r="D2007" s="263">
        <v>68.52</v>
      </c>
      <c r="E2007" s="263">
        <v>68.52</v>
      </c>
      <c r="F2007" s="263"/>
      <c r="G2007" s="263"/>
      <c r="H2007" s="264">
        <v>788.04</v>
      </c>
      <c r="I2007" s="264">
        <v>788.04</v>
      </c>
      <c r="J2007" s="264"/>
      <c r="K2007" s="264"/>
      <c r="L2007" s="354">
        <v>11.500875656742558</v>
      </c>
      <c r="M2007" s="354">
        <v>11.500875656742558</v>
      </c>
      <c r="N2007" s="354" t="s">
        <v>138</v>
      </c>
      <c r="O2007" s="354" t="s">
        <v>138</v>
      </c>
      <c r="P2007" s="265"/>
      <c r="Q2007" s="265"/>
      <c r="R2007" s="265">
        <v>61</v>
      </c>
    </row>
    <row r="2008" spans="1:18" ht="60">
      <c r="A2008" s="261">
        <v>424</v>
      </c>
      <c r="B2008" s="258" t="s">
        <v>3576</v>
      </c>
      <c r="C2008" s="262" t="s">
        <v>3577</v>
      </c>
      <c r="D2008" s="263">
        <v>38.909999999999997</v>
      </c>
      <c r="E2008" s="263">
        <v>38.909999999999997</v>
      </c>
      <c r="F2008" s="263"/>
      <c r="G2008" s="263"/>
      <c r="H2008" s="264">
        <v>447.42</v>
      </c>
      <c r="I2008" s="264">
        <v>447.42</v>
      </c>
      <c r="J2008" s="264"/>
      <c r="K2008" s="264"/>
      <c r="L2008" s="354">
        <v>11.498843484965306</v>
      </c>
      <c r="M2008" s="354">
        <v>11.498843484965306</v>
      </c>
      <c r="N2008" s="354" t="s">
        <v>138</v>
      </c>
      <c r="O2008" s="354" t="s">
        <v>138</v>
      </c>
      <c r="P2008" s="265"/>
      <c r="Q2008" s="265"/>
      <c r="R2008" s="265">
        <v>61</v>
      </c>
    </row>
    <row r="2009" spans="1:18" ht="48">
      <c r="A2009" s="266">
        <v>425</v>
      </c>
      <c r="B2009" s="267" t="s">
        <v>3578</v>
      </c>
      <c r="C2009" s="268" t="s">
        <v>3579</v>
      </c>
      <c r="D2009" s="269">
        <v>38.1</v>
      </c>
      <c r="E2009" s="269">
        <v>36.64</v>
      </c>
      <c r="F2009" s="269">
        <v>1.46</v>
      </c>
      <c r="G2009" s="269"/>
      <c r="H2009" s="270">
        <v>430.86</v>
      </c>
      <c r="I2009" s="270">
        <v>421.31</v>
      </c>
      <c r="J2009" s="270">
        <v>9.5500000000000007</v>
      </c>
      <c r="K2009" s="270"/>
      <c r="L2009" s="355">
        <v>11.308661417322835</v>
      </c>
      <c r="M2009" s="355">
        <v>11.49863537117904</v>
      </c>
      <c r="N2009" s="355">
        <v>6.5410958904109595</v>
      </c>
      <c r="O2009" s="355" t="s">
        <v>138</v>
      </c>
      <c r="P2009" s="271"/>
      <c r="Q2009" s="271"/>
      <c r="R2009" s="271">
        <v>61</v>
      </c>
    </row>
    <row r="2010" spans="1:18" ht="12.75">
      <c r="A2010" s="360" t="s">
        <v>3580</v>
      </c>
      <c r="B2010" s="361"/>
      <c r="C2010" s="361"/>
      <c r="D2010" s="361"/>
      <c r="E2010" s="361"/>
      <c r="F2010" s="361"/>
      <c r="G2010" s="361"/>
      <c r="H2010" s="361"/>
      <c r="I2010" s="361"/>
      <c r="J2010" s="361"/>
      <c r="K2010" s="361"/>
      <c r="L2010" s="361"/>
      <c r="M2010" s="361"/>
      <c r="N2010" s="361"/>
      <c r="O2010" s="361"/>
      <c r="P2010" s="361"/>
      <c r="Q2010" s="361"/>
      <c r="R2010" s="361"/>
    </row>
    <row r="2011" spans="1:18" ht="36">
      <c r="A2011" s="261">
        <v>426</v>
      </c>
      <c r="B2011" s="258" t="s">
        <v>3581</v>
      </c>
      <c r="C2011" s="262" t="s">
        <v>3582</v>
      </c>
      <c r="D2011" s="263">
        <v>469.44</v>
      </c>
      <c r="E2011" s="263">
        <v>94.42</v>
      </c>
      <c r="F2011" s="263">
        <v>5.49</v>
      </c>
      <c r="G2011" s="263">
        <v>369.53</v>
      </c>
      <c r="H2011" s="264">
        <v>3515.64</v>
      </c>
      <c r="I2011" s="264">
        <v>1085.79</v>
      </c>
      <c r="J2011" s="264">
        <v>35.799999999999997</v>
      </c>
      <c r="K2011" s="264">
        <v>2394.0500000000002</v>
      </c>
      <c r="L2011" s="354">
        <v>7.4890081799591002</v>
      </c>
      <c r="M2011" s="354">
        <v>11.499576360940479</v>
      </c>
      <c r="N2011" s="354">
        <v>6.5209471766848806</v>
      </c>
      <c r="O2011" s="354">
        <v>6.4786350228668859</v>
      </c>
      <c r="P2011" s="265"/>
      <c r="Q2011" s="265"/>
      <c r="R2011" s="265">
        <v>62</v>
      </c>
    </row>
    <row r="2012" spans="1:18" ht="36">
      <c r="A2012" s="261">
        <v>427</v>
      </c>
      <c r="B2012" s="258" t="s">
        <v>3583</v>
      </c>
      <c r="C2012" s="262" t="s">
        <v>3584</v>
      </c>
      <c r="D2012" s="263">
        <v>299.82</v>
      </c>
      <c r="E2012" s="263">
        <v>68.180000000000007</v>
      </c>
      <c r="F2012" s="263">
        <v>2.93</v>
      </c>
      <c r="G2012" s="263">
        <v>228.71</v>
      </c>
      <c r="H2012" s="264">
        <v>2517.5</v>
      </c>
      <c r="I2012" s="264">
        <v>784.11</v>
      </c>
      <c r="J2012" s="264">
        <v>19.100000000000001</v>
      </c>
      <c r="K2012" s="264">
        <v>1714.29</v>
      </c>
      <c r="L2012" s="354">
        <v>8.3967046894803552</v>
      </c>
      <c r="M2012" s="354">
        <v>11.500586682311527</v>
      </c>
      <c r="N2012" s="354">
        <v>6.5187713310580202</v>
      </c>
      <c r="O2012" s="354">
        <v>7.4954746185125263</v>
      </c>
      <c r="P2012" s="265"/>
      <c r="Q2012" s="265"/>
      <c r="R2012" s="265">
        <v>62</v>
      </c>
    </row>
    <row r="2013" spans="1:18" ht="48">
      <c r="A2013" s="261">
        <v>428</v>
      </c>
      <c r="B2013" s="258" t="s">
        <v>3585</v>
      </c>
      <c r="C2013" s="262" t="s">
        <v>3586</v>
      </c>
      <c r="D2013" s="263">
        <v>5.0599999999999996</v>
      </c>
      <c r="E2013" s="263">
        <v>5.0599999999999996</v>
      </c>
      <c r="F2013" s="263"/>
      <c r="G2013" s="263"/>
      <c r="H2013" s="264">
        <v>58.15</v>
      </c>
      <c r="I2013" s="264">
        <v>58.15</v>
      </c>
      <c r="J2013" s="264"/>
      <c r="K2013" s="264"/>
      <c r="L2013" s="355">
        <v>11.5</v>
      </c>
      <c r="M2013" s="355">
        <v>11.5</v>
      </c>
      <c r="N2013" s="354" t="s">
        <v>138</v>
      </c>
      <c r="O2013" s="354" t="s">
        <v>138</v>
      </c>
      <c r="P2013" s="265"/>
      <c r="Q2013" s="265"/>
      <c r="R2013" s="265">
        <v>62</v>
      </c>
    </row>
    <row r="2014" spans="1:18" ht="48">
      <c r="A2014" s="261">
        <v>429</v>
      </c>
      <c r="B2014" s="258" t="s">
        <v>3587</v>
      </c>
      <c r="C2014" s="262" t="s">
        <v>3588</v>
      </c>
      <c r="D2014" s="263">
        <v>20.54</v>
      </c>
      <c r="E2014" s="263">
        <v>20.54</v>
      </c>
      <c r="F2014" s="263"/>
      <c r="G2014" s="263"/>
      <c r="H2014" s="264">
        <v>236.17</v>
      </c>
      <c r="I2014" s="264">
        <v>236.17</v>
      </c>
      <c r="J2014" s="264"/>
      <c r="K2014" s="264"/>
      <c r="L2014" s="354">
        <v>11.498052580331061</v>
      </c>
      <c r="M2014" s="354">
        <v>11.498052580331061</v>
      </c>
      <c r="N2014" s="354" t="s">
        <v>138</v>
      </c>
      <c r="O2014" s="354" t="s">
        <v>138</v>
      </c>
      <c r="P2014" s="265"/>
      <c r="Q2014" s="265"/>
      <c r="R2014" s="265">
        <v>62</v>
      </c>
    </row>
    <row r="2015" spans="1:18" ht="60">
      <c r="A2015" s="261">
        <v>430</v>
      </c>
      <c r="B2015" s="258" t="s">
        <v>3589</v>
      </c>
      <c r="C2015" s="262" t="s">
        <v>3590</v>
      </c>
      <c r="D2015" s="263">
        <v>36.53</v>
      </c>
      <c r="E2015" s="263">
        <v>36.53</v>
      </c>
      <c r="F2015" s="263"/>
      <c r="G2015" s="263"/>
      <c r="H2015" s="264">
        <v>420.13</v>
      </c>
      <c r="I2015" s="264">
        <v>420.13</v>
      </c>
      <c r="J2015" s="264"/>
      <c r="K2015" s="264"/>
      <c r="L2015" s="354">
        <v>11.500958116616479</v>
      </c>
      <c r="M2015" s="354">
        <v>11.500958116616479</v>
      </c>
      <c r="N2015" s="354" t="s">
        <v>138</v>
      </c>
      <c r="O2015" s="354" t="s">
        <v>138</v>
      </c>
      <c r="P2015" s="265"/>
      <c r="Q2015" s="265"/>
      <c r="R2015" s="265">
        <v>62</v>
      </c>
    </row>
    <row r="2016" spans="1:18" ht="60">
      <c r="A2016" s="261">
        <v>431</v>
      </c>
      <c r="B2016" s="258" t="s">
        <v>3591</v>
      </c>
      <c r="C2016" s="262" t="s">
        <v>3592</v>
      </c>
      <c r="D2016" s="263">
        <v>51.91</v>
      </c>
      <c r="E2016" s="263">
        <v>51.91</v>
      </c>
      <c r="F2016" s="263"/>
      <c r="G2016" s="263"/>
      <c r="H2016" s="264">
        <v>596.96</v>
      </c>
      <c r="I2016" s="264">
        <v>596.96</v>
      </c>
      <c r="J2016" s="264"/>
      <c r="K2016" s="264"/>
      <c r="L2016" s="354">
        <v>11.499903679445195</v>
      </c>
      <c r="M2016" s="354">
        <v>11.499903679445195</v>
      </c>
      <c r="N2016" s="354" t="s">
        <v>138</v>
      </c>
      <c r="O2016" s="354" t="s">
        <v>138</v>
      </c>
      <c r="P2016" s="265"/>
      <c r="Q2016" s="265"/>
      <c r="R2016" s="265">
        <v>62</v>
      </c>
    </row>
    <row r="2017" spans="1:18" ht="48">
      <c r="A2017" s="261">
        <v>432</v>
      </c>
      <c r="B2017" s="258" t="s">
        <v>3593</v>
      </c>
      <c r="C2017" s="262" t="s">
        <v>3594</v>
      </c>
      <c r="D2017" s="263">
        <v>49.51</v>
      </c>
      <c r="E2017" s="263">
        <v>47.68</v>
      </c>
      <c r="F2017" s="263">
        <v>1.83</v>
      </c>
      <c r="G2017" s="263"/>
      <c r="H2017" s="264">
        <v>560.23</v>
      </c>
      <c r="I2017" s="264">
        <v>548.29999999999995</v>
      </c>
      <c r="J2017" s="264">
        <v>11.93</v>
      </c>
      <c r="K2017" s="264"/>
      <c r="L2017" s="354">
        <v>11.315491819834378</v>
      </c>
      <c r="M2017" s="354">
        <v>11.499580536912751</v>
      </c>
      <c r="N2017" s="354">
        <v>6.5191256830601088</v>
      </c>
      <c r="O2017" s="354" t="s">
        <v>138</v>
      </c>
      <c r="P2017" s="265"/>
      <c r="Q2017" s="265"/>
      <c r="R2017" s="265">
        <v>62</v>
      </c>
    </row>
    <row r="2018" spans="1:18" ht="12.75">
      <c r="A2018" s="261"/>
      <c r="B2018" s="258"/>
      <c r="C2018" s="262"/>
      <c r="D2018" s="263"/>
      <c r="E2018" s="263"/>
      <c r="F2018" s="263"/>
      <c r="G2018" s="263"/>
      <c r="H2018" s="264"/>
      <c r="I2018" s="264"/>
      <c r="J2018" s="264"/>
      <c r="K2018" s="264"/>
      <c r="L2018" s="354"/>
      <c r="M2018" s="354"/>
      <c r="N2018" s="354"/>
      <c r="O2018" s="354"/>
      <c r="P2018" s="256"/>
      <c r="Q2018" s="256"/>
      <c r="R2018" s="256"/>
    </row>
    <row r="2019" spans="1:18">
      <c r="A2019" s="265"/>
      <c r="B2019" s="52"/>
      <c r="C2019" s="265"/>
      <c r="D2019" s="265"/>
      <c r="E2019" s="265"/>
      <c r="F2019" s="265"/>
      <c r="G2019" s="265"/>
      <c r="H2019" s="53"/>
      <c r="I2019" s="53"/>
      <c r="J2019" s="53"/>
      <c r="K2019" s="53"/>
      <c r="L2019" s="356"/>
      <c r="M2019" s="356"/>
      <c r="N2019" s="356"/>
      <c r="O2019" s="356"/>
      <c r="P2019" s="241"/>
      <c r="Q2019" s="241"/>
      <c r="R2019" s="241"/>
    </row>
    <row r="2020" spans="1:18" ht="12.75">
      <c r="A2020" s="361" t="s">
        <v>63</v>
      </c>
      <c r="B2020" s="361"/>
      <c r="C2020" s="361"/>
      <c r="D2020" s="259">
        <v>173051.48</v>
      </c>
      <c r="E2020" s="259">
        <v>71370.399999999994</v>
      </c>
      <c r="F2020" s="259">
        <v>400.49</v>
      </c>
      <c r="G2020" s="259">
        <v>101280.59</v>
      </c>
      <c r="H2020" s="260">
        <v>1550800.34</v>
      </c>
      <c r="I2020" s="260">
        <v>820772.29</v>
      </c>
      <c r="J2020" s="260">
        <v>2611.1999999999998</v>
      </c>
      <c r="K2020" s="260">
        <v>727416.85</v>
      </c>
      <c r="L2020" s="357">
        <v>8.9614971221280513</v>
      </c>
      <c r="M2020" s="357">
        <v>11.500177804804235</v>
      </c>
      <c r="N2020" s="357">
        <v>6.5200129840944836</v>
      </c>
      <c r="O2020" s="357">
        <v>7.1821940413261807</v>
      </c>
      <c r="P2020" s="256"/>
      <c r="Q2020" s="256"/>
      <c r="R2020" s="256"/>
    </row>
    <row r="2021" spans="1:18">
      <c r="A2021" s="265"/>
      <c r="B2021" s="52"/>
      <c r="C2021" s="265"/>
      <c r="D2021" s="265"/>
      <c r="E2021" s="265"/>
      <c r="F2021" s="265"/>
      <c r="G2021" s="265"/>
      <c r="H2021" s="53"/>
      <c r="I2021" s="53"/>
      <c r="J2021" s="53"/>
      <c r="K2021" s="53"/>
      <c r="L2021" s="356"/>
      <c r="M2021" s="356"/>
      <c r="N2021" s="356"/>
      <c r="O2021" s="356"/>
    </row>
    <row r="2022" spans="1:18" ht="25.5" customHeight="1">
      <c r="A2022" s="374" t="s">
        <v>3595</v>
      </c>
      <c r="B2022" s="375"/>
      <c r="C2022" s="375"/>
      <c r="D2022" s="375"/>
      <c r="E2022" s="375"/>
      <c r="F2022" s="375"/>
      <c r="G2022" s="375"/>
      <c r="H2022" s="375"/>
      <c r="I2022" s="375"/>
      <c r="J2022" s="375"/>
      <c r="K2022" s="375"/>
      <c r="L2022" s="375"/>
      <c r="M2022" s="375"/>
      <c r="N2022" s="375"/>
      <c r="O2022" s="375"/>
    </row>
    <row r="2023" spans="1:18" ht="12.75">
      <c r="A2023" s="360" t="s">
        <v>3596</v>
      </c>
      <c r="B2023" s="361"/>
      <c r="C2023" s="361"/>
      <c r="D2023" s="361"/>
      <c r="E2023" s="361"/>
      <c r="F2023" s="361"/>
      <c r="G2023" s="361"/>
      <c r="H2023" s="361"/>
      <c r="I2023" s="361"/>
      <c r="J2023" s="361"/>
      <c r="K2023" s="361"/>
      <c r="L2023" s="361"/>
      <c r="M2023" s="361"/>
      <c r="N2023" s="361"/>
      <c r="O2023" s="361"/>
      <c r="P2023" s="361"/>
      <c r="Q2023" s="361"/>
      <c r="R2023" s="361"/>
    </row>
    <row r="2024" spans="1:18" ht="12.75">
      <c r="A2024" s="379" t="s">
        <v>3597</v>
      </c>
      <c r="B2024" s="380"/>
      <c r="C2024" s="380"/>
      <c r="D2024" s="380"/>
      <c r="E2024" s="380"/>
      <c r="F2024" s="380"/>
      <c r="G2024" s="380"/>
      <c r="H2024" s="380"/>
      <c r="I2024" s="380"/>
      <c r="J2024" s="380"/>
      <c r="K2024" s="380"/>
      <c r="L2024" s="380"/>
      <c r="M2024" s="380"/>
      <c r="N2024" s="380"/>
      <c r="O2024" s="380"/>
      <c r="P2024" s="380"/>
      <c r="Q2024" s="380"/>
      <c r="R2024" s="380"/>
    </row>
    <row r="2025" spans="1:18" ht="36">
      <c r="A2025" s="277">
        <v>1</v>
      </c>
      <c r="B2025" s="274" t="s">
        <v>3598</v>
      </c>
      <c r="C2025" s="278" t="s">
        <v>3599</v>
      </c>
      <c r="D2025" s="279">
        <v>387.85</v>
      </c>
      <c r="E2025" s="279">
        <v>344.17</v>
      </c>
      <c r="F2025" s="279">
        <v>8.31</v>
      </c>
      <c r="G2025" s="279">
        <v>35.369999999999997</v>
      </c>
      <c r="H2025" s="280">
        <v>4326.99</v>
      </c>
      <c r="I2025" s="280">
        <v>3958.17</v>
      </c>
      <c r="J2025" s="280">
        <v>48.46</v>
      </c>
      <c r="K2025" s="280">
        <v>320.36</v>
      </c>
      <c r="L2025" s="354">
        <v>11.156349104035064</v>
      </c>
      <c r="M2025" s="354">
        <v>11.500624691286284</v>
      </c>
      <c r="N2025" s="354">
        <v>5.8315282791817085</v>
      </c>
      <c r="O2025" s="354">
        <v>9.0573932711337299</v>
      </c>
      <c r="P2025" s="281"/>
      <c r="Q2025" s="281"/>
      <c r="R2025" s="281">
        <v>1</v>
      </c>
    </row>
    <row r="2026" spans="1:18" ht="36">
      <c r="A2026" s="277">
        <v>2</v>
      </c>
      <c r="B2026" s="274" t="s">
        <v>3600</v>
      </c>
      <c r="C2026" s="278" t="s">
        <v>3601</v>
      </c>
      <c r="D2026" s="279">
        <v>667.25</v>
      </c>
      <c r="E2026" s="279">
        <v>592.03</v>
      </c>
      <c r="F2026" s="279">
        <v>14.26</v>
      </c>
      <c r="G2026" s="279">
        <v>60.96</v>
      </c>
      <c r="H2026" s="280">
        <v>7443.79</v>
      </c>
      <c r="I2026" s="280">
        <v>6808.6</v>
      </c>
      <c r="J2026" s="280">
        <v>83.05</v>
      </c>
      <c r="K2026" s="280">
        <v>552.14</v>
      </c>
      <c r="L2026" s="354">
        <v>11.155923566878981</v>
      </c>
      <c r="M2026" s="354">
        <v>11.500430721416146</v>
      </c>
      <c r="N2026" s="354">
        <v>5.8239831697054694</v>
      </c>
      <c r="O2026" s="354">
        <v>9.057414698162729</v>
      </c>
      <c r="P2026" s="281"/>
      <c r="Q2026" s="281"/>
      <c r="R2026" s="281">
        <v>1</v>
      </c>
    </row>
    <row r="2027" spans="1:18" ht="36">
      <c r="A2027" s="277">
        <v>3</v>
      </c>
      <c r="B2027" s="274" t="s">
        <v>3602</v>
      </c>
      <c r="C2027" s="278" t="s">
        <v>3603</v>
      </c>
      <c r="D2027" s="279">
        <v>846.93</v>
      </c>
      <c r="E2027" s="279">
        <v>758.45</v>
      </c>
      <c r="F2027" s="279">
        <v>18.68</v>
      </c>
      <c r="G2027" s="279">
        <v>69.8</v>
      </c>
      <c r="H2027" s="280">
        <v>9465.41</v>
      </c>
      <c r="I2027" s="280">
        <v>8722.6</v>
      </c>
      <c r="J2027" s="280">
        <v>110.49</v>
      </c>
      <c r="K2027" s="280">
        <v>632.32000000000005</v>
      </c>
      <c r="L2027" s="354">
        <v>11.176142066050323</v>
      </c>
      <c r="M2027" s="354">
        <v>11.500560353352231</v>
      </c>
      <c r="N2027" s="354">
        <v>5.914882226980728</v>
      </c>
      <c r="O2027" s="354">
        <v>9.0590257879656164</v>
      </c>
      <c r="P2027" s="281"/>
      <c r="Q2027" s="281"/>
      <c r="R2027" s="281">
        <v>1</v>
      </c>
    </row>
    <row r="2028" spans="1:18" ht="12.75">
      <c r="A2028" s="379" t="s">
        <v>3604</v>
      </c>
      <c r="B2028" s="380"/>
      <c r="C2028" s="380"/>
      <c r="D2028" s="380"/>
      <c r="E2028" s="380"/>
      <c r="F2028" s="380"/>
      <c r="G2028" s="380"/>
      <c r="H2028" s="380"/>
      <c r="I2028" s="380"/>
      <c r="J2028" s="380"/>
      <c r="K2028" s="380"/>
      <c r="L2028" s="380"/>
      <c r="M2028" s="380"/>
      <c r="N2028" s="380"/>
      <c r="O2028" s="380"/>
      <c r="P2028" s="380"/>
      <c r="Q2028" s="380"/>
      <c r="R2028" s="380"/>
    </row>
    <row r="2029" spans="1:18" ht="48">
      <c r="A2029" s="277">
        <v>4</v>
      </c>
      <c r="B2029" s="274" t="s">
        <v>3605</v>
      </c>
      <c r="C2029" s="278" t="s">
        <v>3606</v>
      </c>
      <c r="D2029" s="279">
        <v>700.74</v>
      </c>
      <c r="E2029" s="279">
        <v>694.88</v>
      </c>
      <c r="F2029" s="279">
        <v>5.86</v>
      </c>
      <c r="G2029" s="279"/>
      <c r="H2029" s="280">
        <v>8029.31</v>
      </c>
      <c r="I2029" s="280">
        <v>7991.12</v>
      </c>
      <c r="J2029" s="280">
        <v>38.19</v>
      </c>
      <c r="K2029" s="280"/>
      <c r="L2029" s="354">
        <v>11.458329765676286</v>
      </c>
      <c r="M2029" s="354">
        <v>11.5</v>
      </c>
      <c r="N2029" s="354">
        <v>6.5170648464163818</v>
      </c>
      <c r="O2029" s="354" t="s">
        <v>138</v>
      </c>
      <c r="P2029" s="281"/>
      <c r="Q2029" s="281"/>
      <c r="R2029" s="281">
        <v>2</v>
      </c>
    </row>
    <row r="2030" spans="1:18" ht="48">
      <c r="A2030" s="277">
        <v>5</v>
      </c>
      <c r="B2030" s="274" t="s">
        <v>3607</v>
      </c>
      <c r="C2030" s="278" t="s">
        <v>3608</v>
      </c>
      <c r="D2030" s="279">
        <v>873.25</v>
      </c>
      <c r="E2030" s="279">
        <v>861.53</v>
      </c>
      <c r="F2030" s="279">
        <v>11.72</v>
      </c>
      <c r="G2030" s="279"/>
      <c r="H2030" s="280">
        <v>9983.98</v>
      </c>
      <c r="I2030" s="280">
        <v>9907.6</v>
      </c>
      <c r="J2030" s="280">
        <v>76.38</v>
      </c>
      <c r="K2030" s="280"/>
      <c r="L2030" s="354">
        <v>11.433129115373603</v>
      </c>
      <c r="M2030" s="354">
        <v>11.500005803628429</v>
      </c>
      <c r="N2030" s="354">
        <v>6.5170648464163818</v>
      </c>
      <c r="O2030" s="354" t="s">
        <v>138</v>
      </c>
      <c r="P2030" s="281"/>
      <c r="Q2030" s="281"/>
      <c r="R2030" s="281">
        <v>2</v>
      </c>
    </row>
    <row r="2031" spans="1:18" ht="48">
      <c r="A2031" s="277">
        <v>6</v>
      </c>
      <c r="B2031" s="274" t="s">
        <v>3609</v>
      </c>
      <c r="C2031" s="278" t="s">
        <v>3610</v>
      </c>
      <c r="D2031" s="279">
        <v>1143.72</v>
      </c>
      <c r="E2031" s="279">
        <v>1126.1500000000001</v>
      </c>
      <c r="F2031" s="279">
        <v>17.57</v>
      </c>
      <c r="G2031" s="279"/>
      <c r="H2031" s="280">
        <v>13065.3</v>
      </c>
      <c r="I2031" s="280">
        <v>12950.73</v>
      </c>
      <c r="J2031" s="280">
        <v>114.57</v>
      </c>
      <c r="K2031" s="280"/>
      <c r="L2031" s="354">
        <v>11.423512747875353</v>
      </c>
      <c r="M2031" s="354">
        <v>11.500004439905872</v>
      </c>
      <c r="N2031" s="354">
        <v>6.5207740466704607</v>
      </c>
      <c r="O2031" s="354" t="s">
        <v>138</v>
      </c>
      <c r="P2031" s="281"/>
      <c r="Q2031" s="281"/>
      <c r="R2031" s="281">
        <v>2</v>
      </c>
    </row>
    <row r="2032" spans="1:18" ht="12.75">
      <c r="A2032" s="379" t="s">
        <v>3611</v>
      </c>
      <c r="B2032" s="380"/>
      <c r="C2032" s="380"/>
      <c r="D2032" s="380"/>
      <c r="E2032" s="380"/>
      <c r="F2032" s="380"/>
      <c r="G2032" s="380"/>
      <c r="H2032" s="380"/>
      <c r="I2032" s="380"/>
      <c r="J2032" s="380"/>
      <c r="K2032" s="380"/>
      <c r="L2032" s="380"/>
      <c r="M2032" s="380"/>
      <c r="N2032" s="380"/>
      <c r="O2032" s="380"/>
      <c r="P2032" s="380"/>
      <c r="Q2032" s="380"/>
      <c r="R2032" s="380"/>
    </row>
    <row r="2033" spans="1:18">
      <c r="A2033" s="277">
        <v>7</v>
      </c>
      <c r="B2033" s="274" t="s">
        <v>3612</v>
      </c>
      <c r="C2033" s="278" t="s">
        <v>3613</v>
      </c>
      <c r="D2033" s="279">
        <v>58.45</v>
      </c>
      <c r="E2033" s="279">
        <v>58.08</v>
      </c>
      <c r="F2033" s="279">
        <v>0.37</v>
      </c>
      <c r="G2033" s="279"/>
      <c r="H2033" s="280">
        <v>670.37</v>
      </c>
      <c r="I2033" s="280">
        <v>667.98</v>
      </c>
      <c r="J2033" s="280">
        <v>2.39</v>
      </c>
      <c r="K2033" s="280"/>
      <c r="L2033" s="354">
        <v>11.469118905047049</v>
      </c>
      <c r="M2033" s="354">
        <v>11.50103305785124</v>
      </c>
      <c r="N2033" s="354">
        <v>6.4594594594594597</v>
      </c>
      <c r="O2033" s="354" t="s">
        <v>138</v>
      </c>
      <c r="P2033" s="281"/>
      <c r="Q2033" s="281"/>
      <c r="R2033" s="281">
        <v>3</v>
      </c>
    </row>
    <row r="2034" spans="1:18" ht="24">
      <c r="A2034" s="277">
        <v>8</v>
      </c>
      <c r="B2034" s="274" t="s">
        <v>3614</v>
      </c>
      <c r="C2034" s="278" t="s">
        <v>3615</v>
      </c>
      <c r="D2034" s="279">
        <v>304.3</v>
      </c>
      <c r="E2034" s="279">
        <v>295.51</v>
      </c>
      <c r="F2034" s="279">
        <v>8.7899999999999991</v>
      </c>
      <c r="G2034" s="279"/>
      <c r="H2034" s="280">
        <v>3455.8</v>
      </c>
      <c r="I2034" s="280">
        <v>3398.51</v>
      </c>
      <c r="J2034" s="280">
        <v>57.29</v>
      </c>
      <c r="K2034" s="280"/>
      <c r="L2034" s="354">
        <v>11.356556030233323</v>
      </c>
      <c r="M2034" s="354">
        <v>11.500490677134447</v>
      </c>
      <c r="N2034" s="354">
        <v>6.5176336746302619</v>
      </c>
      <c r="O2034" s="354" t="s">
        <v>138</v>
      </c>
      <c r="P2034" s="281"/>
      <c r="Q2034" s="281"/>
      <c r="R2034" s="281">
        <v>3</v>
      </c>
    </row>
    <row r="2035" spans="1:18" ht="24">
      <c r="A2035" s="277">
        <v>9</v>
      </c>
      <c r="B2035" s="274" t="s">
        <v>3616</v>
      </c>
      <c r="C2035" s="278" t="s">
        <v>3617</v>
      </c>
      <c r="D2035" s="279">
        <v>531.33000000000004</v>
      </c>
      <c r="E2035" s="279">
        <v>506.44</v>
      </c>
      <c r="F2035" s="279">
        <v>24.89</v>
      </c>
      <c r="G2035" s="279"/>
      <c r="H2035" s="280">
        <v>5986.65</v>
      </c>
      <c r="I2035" s="280">
        <v>5824.34</v>
      </c>
      <c r="J2035" s="280">
        <v>162.31</v>
      </c>
      <c r="K2035" s="280"/>
      <c r="L2035" s="354">
        <v>11.267291513748516</v>
      </c>
      <c r="M2035" s="354">
        <v>11.500552878919517</v>
      </c>
      <c r="N2035" s="354">
        <v>6.5210928083567694</v>
      </c>
      <c r="O2035" s="354" t="s">
        <v>138</v>
      </c>
      <c r="P2035" s="281"/>
      <c r="Q2035" s="281"/>
      <c r="R2035" s="281">
        <v>3</v>
      </c>
    </row>
    <row r="2036" spans="1:18" ht="24">
      <c r="A2036" s="277">
        <v>10</v>
      </c>
      <c r="B2036" s="274" t="s">
        <v>3618</v>
      </c>
      <c r="C2036" s="278" t="s">
        <v>3619</v>
      </c>
      <c r="D2036" s="279">
        <v>490.95</v>
      </c>
      <c r="E2036" s="279">
        <v>477.4</v>
      </c>
      <c r="F2036" s="279">
        <v>13.55</v>
      </c>
      <c r="G2036" s="279"/>
      <c r="H2036" s="280">
        <v>5578.67</v>
      </c>
      <c r="I2036" s="280">
        <v>5490.35</v>
      </c>
      <c r="J2036" s="280">
        <v>88.32</v>
      </c>
      <c r="K2036" s="280"/>
      <c r="L2036" s="354">
        <v>11.363010489866586</v>
      </c>
      <c r="M2036" s="354">
        <v>11.500523669878509</v>
      </c>
      <c r="N2036" s="354">
        <v>6.5180811808118069</v>
      </c>
      <c r="O2036" s="354" t="s">
        <v>138</v>
      </c>
      <c r="P2036" s="281"/>
      <c r="Q2036" s="281"/>
      <c r="R2036" s="281">
        <v>3</v>
      </c>
    </row>
    <row r="2037" spans="1:18" ht="24">
      <c r="A2037" s="277">
        <v>11</v>
      </c>
      <c r="B2037" s="274" t="s">
        <v>3620</v>
      </c>
      <c r="C2037" s="278" t="s">
        <v>3621</v>
      </c>
      <c r="D2037" s="279">
        <v>1016.79</v>
      </c>
      <c r="E2037" s="279">
        <v>975.79</v>
      </c>
      <c r="F2037" s="279">
        <v>41</v>
      </c>
      <c r="G2037" s="279"/>
      <c r="H2037" s="280">
        <v>11489.44</v>
      </c>
      <c r="I2037" s="280">
        <v>11222.11</v>
      </c>
      <c r="J2037" s="280">
        <v>267.33</v>
      </c>
      <c r="K2037" s="280"/>
      <c r="L2037" s="354">
        <v>11.299717739159513</v>
      </c>
      <c r="M2037" s="354">
        <v>11.500538025599772</v>
      </c>
      <c r="N2037" s="354">
        <v>6.5202439024390237</v>
      </c>
      <c r="O2037" s="354" t="s">
        <v>138</v>
      </c>
      <c r="P2037" s="281"/>
      <c r="Q2037" s="281"/>
      <c r="R2037" s="281">
        <v>3</v>
      </c>
    </row>
    <row r="2038" spans="1:18" ht="24">
      <c r="A2038" s="277">
        <v>12</v>
      </c>
      <c r="B2038" s="274" t="s">
        <v>3622</v>
      </c>
      <c r="C2038" s="278" t="s">
        <v>3623</v>
      </c>
      <c r="D2038" s="279">
        <v>591.03</v>
      </c>
      <c r="E2038" s="279">
        <v>586.64</v>
      </c>
      <c r="F2038" s="279">
        <v>4.3899999999999997</v>
      </c>
      <c r="G2038" s="279"/>
      <c r="H2038" s="280">
        <v>6775.27</v>
      </c>
      <c r="I2038" s="280">
        <v>6746.63</v>
      </c>
      <c r="J2038" s="280">
        <v>28.64</v>
      </c>
      <c r="K2038" s="280"/>
      <c r="L2038" s="354">
        <v>11.463495930832616</v>
      </c>
      <c r="M2038" s="354">
        <v>11.5004602481931</v>
      </c>
      <c r="N2038" s="354">
        <v>6.5239179954441919</v>
      </c>
      <c r="O2038" s="354" t="s">
        <v>138</v>
      </c>
      <c r="P2038" s="281"/>
      <c r="Q2038" s="281"/>
      <c r="R2038" s="281">
        <v>3</v>
      </c>
    </row>
    <row r="2039" spans="1:18" ht="24">
      <c r="A2039" s="277">
        <v>13</v>
      </c>
      <c r="B2039" s="274" t="s">
        <v>3624</v>
      </c>
      <c r="C2039" s="278" t="s">
        <v>3625</v>
      </c>
      <c r="D2039" s="279">
        <v>376.63</v>
      </c>
      <c r="E2039" s="279">
        <v>374.07</v>
      </c>
      <c r="F2039" s="279">
        <v>2.56</v>
      </c>
      <c r="G2039" s="279"/>
      <c r="H2039" s="280">
        <v>4318.75</v>
      </c>
      <c r="I2039" s="280">
        <v>4302.04</v>
      </c>
      <c r="J2039" s="280">
        <v>16.71</v>
      </c>
      <c r="K2039" s="280"/>
      <c r="L2039" s="354">
        <v>11.466824204126066</v>
      </c>
      <c r="M2039" s="354">
        <v>11.500628224663833</v>
      </c>
      <c r="N2039" s="354">
        <v>6.52734375</v>
      </c>
      <c r="O2039" s="354" t="s">
        <v>138</v>
      </c>
      <c r="P2039" s="281"/>
      <c r="Q2039" s="281"/>
      <c r="R2039" s="281">
        <v>3</v>
      </c>
    </row>
    <row r="2040" spans="1:18" ht="24">
      <c r="A2040" s="277">
        <v>14</v>
      </c>
      <c r="B2040" s="274" t="s">
        <v>3626</v>
      </c>
      <c r="C2040" s="278" t="s">
        <v>3627</v>
      </c>
      <c r="D2040" s="279">
        <v>305.86</v>
      </c>
      <c r="E2040" s="279">
        <v>283.27999999999997</v>
      </c>
      <c r="F2040" s="279">
        <v>22.58</v>
      </c>
      <c r="G2040" s="279"/>
      <c r="H2040" s="280">
        <v>3395.07</v>
      </c>
      <c r="I2040" s="280">
        <v>3257.88</v>
      </c>
      <c r="J2040" s="280">
        <v>137.19</v>
      </c>
      <c r="K2040" s="280"/>
      <c r="L2040" s="354">
        <v>11.100078467272608</v>
      </c>
      <c r="M2040" s="354">
        <v>11.500564812199945</v>
      </c>
      <c r="N2040" s="354">
        <v>6.0757307351638623</v>
      </c>
      <c r="O2040" s="354" t="s">
        <v>138</v>
      </c>
      <c r="P2040" s="281"/>
      <c r="Q2040" s="281"/>
      <c r="R2040" s="281">
        <v>3</v>
      </c>
    </row>
    <row r="2041" spans="1:18" ht="24">
      <c r="A2041" s="277">
        <v>15</v>
      </c>
      <c r="B2041" s="274" t="s">
        <v>3628</v>
      </c>
      <c r="C2041" s="278" t="s">
        <v>3629</v>
      </c>
      <c r="D2041" s="279">
        <v>954.05</v>
      </c>
      <c r="E2041" s="279">
        <v>883.47</v>
      </c>
      <c r="F2041" s="279">
        <v>70.58</v>
      </c>
      <c r="G2041" s="279"/>
      <c r="H2041" s="280">
        <v>10589.09</v>
      </c>
      <c r="I2041" s="280">
        <v>10160.370000000001</v>
      </c>
      <c r="J2041" s="280">
        <v>428.72</v>
      </c>
      <c r="K2041" s="280"/>
      <c r="L2041" s="354">
        <v>11.099093338923538</v>
      </c>
      <c r="M2041" s="354">
        <v>11.500526333661584</v>
      </c>
      <c r="N2041" s="354">
        <v>6.0742419948994053</v>
      </c>
      <c r="O2041" s="354" t="s">
        <v>138</v>
      </c>
      <c r="P2041" s="281"/>
      <c r="Q2041" s="281"/>
      <c r="R2041" s="281">
        <v>3</v>
      </c>
    </row>
    <row r="2042" spans="1:18">
      <c r="A2042" s="277">
        <v>16</v>
      </c>
      <c r="B2042" s="274" t="s">
        <v>3630</v>
      </c>
      <c r="C2042" s="278" t="s">
        <v>3631</v>
      </c>
      <c r="D2042" s="279">
        <v>3924.81</v>
      </c>
      <c r="E2042" s="279">
        <v>3711.2</v>
      </c>
      <c r="F2042" s="279">
        <v>213.61</v>
      </c>
      <c r="G2042" s="279"/>
      <c r="H2042" s="280">
        <v>43978.18</v>
      </c>
      <c r="I2042" s="280">
        <v>42680.6</v>
      </c>
      <c r="J2042" s="280">
        <v>1297.58</v>
      </c>
      <c r="K2042" s="280"/>
      <c r="L2042" s="354">
        <v>11.205174263212742</v>
      </c>
      <c r="M2042" s="354">
        <v>11.500485018322914</v>
      </c>
      <c r="N2042" s="354">
        <v>6.0745283460512143</v>
      </c>
      <c r="O2042" s="354" t="s">
        <v>138</v>
      </c>
      <c r="P2042" s="281"/>
      <c r="Q2042" s="281"/>
      <c r="R2042" s="281">
        <v>3</v>
      </c>
    </row>
    <row r="2043" spans="1:18">
      <c r="A2043" s="277">
        <v>17</v>
      </c>
      <c r="B2043" s="274" t="s">
        <v>3632</v>
      </c>
      <c r="C2043" s="278" t="s">
        <v>3633</v>
      </c>
      <c r="D2043" s="279">
        <v>1263.51</v>
      </c>
      <c r="E2043" s="279">
        <v>1236.05</v>
      </c>
      <c r="F2043" s="279">
        <v>27.46</v>
      </c>
      <c r="G2043" s="279"/>
      <c r="H2043" s="280">
        <v>14394.17</v>
      </c>
      <c r="I2043" s="280">
        <v>14215.15</v>
      </c>
      <c r="J2043" s="280">
        <v>179.02</v>
      </c>
      <c r="K2043" s="280"/>
      <c r="L2043" s="354">
        <v>11.39220900507317</v>
      </c>
      <c r="M2043" s="354">
        <v>11.500465191537559</v>
      </c>
      <c r="N2043" s="354">
        <v>6.5193008011653317</v>
      </c>
      <c r="O2043" s="354" t="s">
        <v>138</v>
      </c>
      <c r="P2043" s="281"/>
      <c r="Q2043" s="281"/>
      <c r="R2043" s="281">
        <v>3</v>
      </c>
    </row>
    <row r="2044" spans="1:18">
      <c r="A2044" s="277">
        <v>18</v>
      </c>
      <c r="B2044" s="274" t="s">
        <v>3634</v>
      </c>
      <c r="C2044" s="278" t="s">
        <v>3635</v>
      </c>
      <c r="D2044" s="279">
        <v>3073.57</v>
      </c>
      <c r="E2044" s="279">
        <v>3002.99</v>
      </c>
      <c r="F2044" s="279">
        <v>70.58</v>
      </c>
      <c r="G2044" s="279"/>
      <c r="H2044" s="280">
        <v>34964.61</v>
      </c>
      <c r="I2044" s="280">
        <v>34535.89</v>
      </c>
      <c r="J2044" s="280">
        <v>428.72</v>
      </c>
      <c r="K2044" s="280"/>
      <c r="L2044" s="354">
        <v>11.37589513171979</v>
      </c>
      <c r="M2044" s="354">
        <v>11.500501167170054</v>
      </c>
      <c r="N2044" s="354">
        <v>6.0742419948994053</v>
      </c>
      <c r="O2044" s="354" t="s">
        <v>138</v>
      </c>
      <c r="P2044" s="281"/>
      <c r="Q2044" s="281"/>
      <c r="R2044" s="281">
        <v>3</v>
      </c>
    </row>
    <row r="2045" spans="1:18" ht="24">
      <c r="A2045" s="277">
        <v>19</v>
      </c>
      <c r="B2045" s="274" t="s">
        <v>3636</v>
      </c>
      <c r="C2045" s="278" t="s">
        <v>3637</v>
      </c>
      <c r="D2045" s="279">
        <v>980.26</v>
      </c>
      <c r="E2045" s="279">
        <v>971.11</v>
      </c>
      <c r="F2045" s="279">
        <v>9.15</v>
      </c>
      <c r="G2045" s="279"/>
      <c r="H2045" s="280">
        <v>11227.88</v>
      </c>
      <c r="I2045" s="280">
        <v>11168.21</v>
      </c>
      <c r="J2045" s="280">
        <v>59.67</v>
      </c>
      <c r="K2045" s="280"/>
      <c r="L2045" s="354">
        <v>11.453981596719236</v>
      </c>
      <c r="M2045" s="354">
        <v>11.50045823851057</v>
      </c>
      <c r="N2045" s="354">
        <v>6.5213114754098358</v>
      </c>
      <c r="O2045" s="354" t="s">
        <v>138</v>
      </c>
      <c r="P2045" s="281"/>
      <c r="Q2045" s="281"/>
      <c r="R2045" s="281">
        <v>3</v>
      </c>
    </row>
    <row r="2046" spans="1:18" ht="24">
      <c r="A2046" s="277">
        <v>20</v>
      </c>
      <c r="B2046" s="274" t="s">
        <v>3638</v>
      </c>
      <c r="C2046" s="278" t="s">
        <v>3639</v>
      </c>
      <c r="D2046" s="279">
        <v>1603.85</v>
      </c>
      <c r="E2046" s="279">
        <v>1576.39</v>
      </c>
      <c r="F2046" s="279">
        <v>27.46</v>
      </c>
      <c r="G2046" s="279"/>
      <c r="H2046" s="280">
        <v>18308.310000000001</v>
      </c>
      <c r="I2046" s="280">
        <v>18129.29</v>
      </c>
      <c r="J2046" s="280">
        <v>179.02</v>
      </c>
      <c r="K2046" s="280"/>
      <c r="L2046" s="354">
        <v>11.415225862767716</v>
      </c>
      <c r="M2046" s="354">
        <v>11.500510660433015</v>
      </c>
      <c r="N2046" s="354">
        <v>6.5193008011653317</v>
      </c>
      <c r="O2046" s="354" t="s">
        <v>138</v>
      </c>
      <c r="P2046" s="281"/>
      <c r="Q2046" s="281"/>
      <c r="R2046" s="281">
        <v>3</v>
      </c>
    </row>
    <row r="2047" spans="1:18" ht="24">
      <c r="A2047" s="277">
        <v>21</v>
      </c>
      <c r="B2047" s="274" t="s">
        <v>3640</v>
      </c>
      <c r="C2047" s="278" t="s">
        <v>3641</v>
      </c>
      <c r="D2047" s="279">
        <v>1793.42</v>
      </c>
      <c r="E2047" s="279">
        <v>1784.27</v>
      </c>
      <c r="F2047" s="279">
        <v>9.15</v>
      </c>
      <c r="G2047" s="279"/>
      <c r="H2047" s="280">
        <v>20579.64</v>
      </c>
      <c r="I2047" s="280">
        <v>20519.97</v>
      </c>
      <c r="J2047" s="280">
        <v>59.67</v>
      </c>
      <c r="K2047" s="280"/>
      <c r="L2047" s="354">
        <v>11.475081129908219</v>
      </c>
      <c r="M2047" s="354">
        <v>11.500484792099851</v>
      </c>
      <c r="N2047" s="354">
        <v>6.5213114754098358</v>
      </c>
      <c r="O2047" s="354" t="s">
        <v>138</v>
      </c>
      <c r="P2047" s="281"/>
      <c r="Q2047" s="281"/>
      <c r="R2047" s="281">
        <v>3</v>
      </c>
    </row>
    <row r="2048" spans="1:18" ht="24">
      <c r="A2048" s="277">
        <v>22</v>
      </c>
      <c r="B2048" s="274" t="s">
        <v>3642</v>
      </c>
      <c r="C2048" s="278" t="s">
        <v>3643</v>
      </c>
      <c r="D2048" s="279">
        <v>1889.17</v>
      </c>
      <c r="E2048" s="279">
        <v>1861.71</v>
      </c>
      <c r="F2048" s="279">
        <v>27.46</v>
      </c>
      <c r="G2048" s="279"/>
      <c r="H2048" s="280">
        <v>21589.63</v>
      </c>
      <c r="I2048" s="280">
        <v>21410.61</v>
      </c>
      <c r="J2048" s="280">
        <v>179.02</v>
      </c>
      <c r="K2048" s="280"/>
      <c r="L2048" s="354">
        <v>11.428103346972479</v>
      </c>
      <c r="M2048" s="354">
        <v>11.500507597853586</v>
      </c>
      <c r="N2048" s="354">
        <v>6.5193008011653317</v>
      </c>
      <c r="O2048" s="354" t="s">
        <v>138</v>
      </c>
      <c r="P2048" s="281"/>
      <c r="Q2048" s="281"/>
      <c r="R2048" s="281">
        <v>3</v>
      </c>
    </row>
    <row r="2049" spans="1:18" ht="24">
      <c r="A2049" s="277">
        <v>23</v>
      </c>
      <c r="B2049" s="274" t="s">
        <v>3644</v>
      </c>
      <c r="C2049" s="278" t="s">
        <v>3645</v>
      </c>
      <c r="D2049" s="279">
        <v>1887.98</v>
      </c>
      <c r="E2049" s="279">
        <v>1086.25</v>
      </c>
      <c r="F2049" s="279">
        <v>801.73</v>
      </c>
      <c r="G2049" s="279"/>
      <c r="H2049" s="280">
        <v>17362.650000000001</v>
      </c>
      <c r="I2049" s="280">
        <v>12492.45</v>
      </c>
      <c r="J2049" s="280">
        <v>4870.2</v>
      </c>
      <c r="K2049" s="280"/>
      <c r="L2049" s="354">
        <v>9.1964162755961407</v>
      </c>
      <c r="M2049" s="354">
        <v>11.500529344073648</v>
      </c>
      <c r="N2049" s="354">
        <v>6.0746136479862294</v>
      </c>
      <c r="O2049" s="354" t="s">
        <v>138</v>
      </c>
      <c r="P2049" s="281"/>
      <c r="Q2049" s="281"/>
      <c r="R2049" s="281">
        <v>3</v>
      </c>
    </row>
    <row r="2050" spans="1:18" ht="24">
      <c r="A2050" s="277">
        <v>24</v>
      </c>
      <c r="B2050" s="274" t="s">
        <v>3646</v>
      </c>
      <c r="C2050" s="278" t="s">
        <v>3647</v>
      </c>
      <c r="D2050" s="279">
        <v>2929.97</v>
      </c>
      <c r="E2050" s="279">
        <v>1311.45</v>
      </c>
      <c r="F2050" s="279">
        <v>1618.52</v>
      </c>
      <c r="G2050" s="279"/>
      <c r="H2050" s="280">
        <v>24914.21</v>
      </c>
      <c r="I2050" s="280">
        <v>15082.35</v>
      </c>
      <c r="J2050" s="280">
        <v>9831.86</v>
      </c>
      <c r="K2050" s="280"/>
      <c r="L2050" s="354">
        <v>8.5032304085024766</v>
      </c>
      <c r="M2050" s="354">
        <v>11.500514697472264</v>
      </c>
      <c r="N2050" s="354">
        <v>6.0745990163853403</v>
      </c>
      <c r="O2050" s="354" t="s">
        <v>138</v>
      </c>
      <c r="P2050" s="281"/>
      <c r="Q2050" s="281"/>
      <c r="R2050" s="281">
        <v>3</v>
      </c>
    </row>
    <row r="2051" spans="1:18" ht="12.75">
      <c r="A2051" s="379" t="s">
        <v>3648</v>
      </c>
      <c r="B2051" s="380"/>
      <c r="C2051" s="380"/>
      <c r="D2051" s="380"/>
      <c r="E2051" s="380"/>
      <c r="F2051" s="380"/>
      <c r="G2051" s="380"/>
      <c r="H2051" s="380"/>
      <c r="I2051" s="380"/>
      <c r="J2051" s="380"/>
      <c r="K2051" s="380"/>
      <c r="L2051" s="380"/>
      <c r="M2051" s="380"/>
      <c r="N2051" s="380"/>
      <c r="O2051" s="380"/>
      <c r="P2051" s="380"/>
      <c r="Q2051" s="380"/>
      <c r="R2051" s="380"/>
    </row>
    <row r="2052" spans="1:18">
      <c r="A2052" s="277">
        <v>25</v>
      </c>
      <c r="B2052" s="274" t="s">
        <v>3649</v>
      </c>
      <c r="C2052" s="278" t="s">
        <v>3650</v>
      </c>
      <c r="D2052" s="279">
        <v>532.27</v>
      </c>
      <c r="E2052" s="279">
        <v>522.75</v>
      </c>
      <c r="F2052" s="279">
        <v>9.52</v>
      </c>
      <c r="G2052" s="279"/>
      <c r="H2052" s="280">
        <v>6073.91</v>
      </c>
      <c r="I2052" s="280">
        <v>6011.85</v>
      </c>
      <c r="J2052" s="280">
        <v>62.06</v>
      </c>
      <c r="K2052" s="280"/>
      <c r="L2052" s="354">
        <v>11.411332594360005</v>
      </c>
      <c r="M2052" s="354">
        <v>11.500430416068868</v>
      </c>
      <c r="N2052" s="354">
        <v>6.5189075630252109</v>
      </c>
      <c r="O2052" s="354" t="s">
        <v>138</v>
      </c>
      <c r="P2052" s="281"/>
      <c r="Q2052" s="281"/>
      <c r="R2052" s="281">
        <v>4</v>
      </c>
    </row>
    <row r="2053" spans="1:18">
      <c r="A2053" s="277">
        <v>26</v>
      </c>
      <c r="B2053" s="274" t="s">
        <v>3651</v>
      </c>
      <c r="C2053" s="278" t="s">
        <v>3652</v>
      </c>
      <c r="D2053" s="279">
        <v>661.15</v>
      </c>
      <c r="E2053" s="279">
        <v>650.53</v>
      </c>
      <c r="F2053" s="279">
        <v>10.62</v>
      </c>
      <c r="G2053" s="279"/>
      <c r="H2053" s="280">
        <v>7550.63</v>
      </c>
      <c r="I2053" s="280">
        <v>7481.41</v>
      </c>
      <c r="J2053" s="280">
        <v>69.22</v>
      </c>
      <c r="K2053" s="280"/>
      <c r="L2053" s="354">
        <v>11.420449217272933</v>
      </c>
      <c r="M2053" s="354">
        <v>11.500484220558622</v>
      </c>
      <c r="N2053" s="354">
        <v>6.5178907721280606</v>
      </c>
      <c r="O2053" s="354" t="s">
        <v>138</v>
      </c>
      <c r="P2053" s="281"/>
      <c r="Q2053" s="281"/>
      <c r="R2053" s="281">
        <v>4</v>
      </c>
    </row>
    <row r="2054" spans="1:18">
      <c r="A2054" s="277">
        <v>27</v>
      </c>
      <c r="B2054" s="274" t="s">
        <v>3653</v>
      </c>
      <c r="C2054" s="278" t="s">
        <v>3654</v>
      </c>
      <c r="D2054" s="279">
        <v>1074.4100000000001</v>
      </c>
      <c r="E2054" s="279">
        <v>1045.49</v>
      </c>
      <c r="F2054" s="279">
        <v>28.92</v>
      </c>
      <c r="G2054" s="279"/>
      <c r="H2054" s="280">
        <v>12212.26</v>
      </c>
      <c r="I2054" s="280">
        <v>12023.69</v>
      </c>
      <c r="J2054" s="280">
        <v>188.57</v>
      </c>
      <c r="K2054" s="280"/>
      <c r="L2054" s="354">
        <v>11.366480207741922</v>
      </c>
      <c r="M2054" s="354">
        <v>11.500530851562425</v>
      </c>
      <c r="N2054" s="354">
        <v>6.5204011065006906</v>
      </c>
      <c r="O2054" s="354" t="s">
        <v>138</v>
      </c>
      <c r="P2054" s="281"/>
      <c r="Q2054" s="281"/>
      <c r="R2054" s="281">
        <v>4</v>
      </c>
    </row>
    <row r="2055" spans="1:18">
      <c r="A2055" s="277">
        <v>28</v>
      </c>
      <c r="B2055" s="274" t="s">
        <v>3655</v>
      </c>
      <c r="C2055" s="278" t="s">
        <v>3656</v>
      </c>
      <c r="D2055" s="279">
        <v>3081.95</v>
      </c>
      <c r="E2055" s="279">
        <v>2985.67</v>
      </c>
      <c r="F2055" s="279">
        <v>96.28</v>
      </c>
      <c r="G2055" s="279"/>
      <c r="H2055" s="280">
        <v>34964.42</v>
      </c>
      <c r="I2055" s="280">
        <v>34336.67</v>
      </c>
      <c r="J2055" s="280">
        <v>627.75</v>
      </c>
      <c r="K2055" s="280"/>
      <c r="L2055" s="354">
        <v>11.344901766738591</v>
      </c>
      <c r="M2055" s="354">
        <v>11.500490677134446</v>
      </c>
      <c r="N2055" s="354">
        <v>6.5200457000415453</v>
      </c>
      <c r="O2055" s="354" t="s">
        <v>138</v>
      </c>
      <c r="P2055" s="281"/>
      <c r="Q2055" s="281"/>
      <c r="R2055" s="281">
        <v>4</v>
      </c>
    </row>
    <row r="2056" spans="1:18">
      <c r="A2056" s="277">
        <v>29</v>
      </c>
      <c r="B2056" s="274" t="s">
        <v>3657</v>
      </c>
      <c r="C2056" s="278" t="s">
        <v>3658</v>
      </c>
      <c r="D2056" s="279">
        <v>569.74</v>
      </c>
      <c r="E2056" s="279">
        <v>569.01</v>
      </c>
      <c r="F2056" s="279">
        <v>0.73</v>
      </c>
      <c r="G2056" s="279"/>
      <c r="H2056" s="280">
        <v>6548.66</v>
      </c>
      <c r="I2056" s="280">
        <v>6543.89</v>
      </c>
      <c r="J2056" s="280">
        <v>4.7699999999999996</v>
      </c>
      <c r="K2056" s="280"/>
      <c r="L2056" s="354">
        <v>11.494120124969283</v>
      </c>
      <c r="M2056" s="354">
        <v>11.50048329554841</v>
      </c>
      <c r="N2056" s="354">
        <v>6.5342465753424657</v>
      </c>
      <c r="O2056" s="354" t="s">
        <v>138</v>
      </c>
      <c r="P2056" s="281"/>
      <c r="Q2056" s="281"/>
      <c r="R2056" s="281">
        <v>4</v>
      </c>
    </row>
    <row r="2057" spans="1:18">
      <c r="A2057" s="277">
        <v>30</v>
      </c>
      <c r="B2057" s="274" t="s">
        <v>3659</v>
      </c>
      <c r="C2057" s="278" t="s">
        <v>3660</v>
      </c>
      <c r="D2057" s="279">
        <v>445.57</v>
      </c>
      <c r="E2057" s="279">
        <v>445.2</v>
      </c>
      <c r="F2057" s="279">
        <v>0.37</v>
      </c>
      <c r="G2057" s="279"/>
      <c r="H2057" s="280">
        <v>5122.42</v>
      </c>
      <c r="I2057" s="280">
        <v>5120.03</v>
      </c>
      <c r="J2057" s="280">
        <v>2.39</v>
      </c>
      <c r="K2057" s="280"/>
      <c r="L2057" s="354">
        <v>11.496330542900106</v>
      </c>
      <c r="M2057" s="354">
        <v>11.500516621743037</v>
      </c>
      <c r="N2057" s="354">
        <v>6.4594594594594597</v>
      </c>
      <c r="O2057" s="354" t="s">
        <v>138</v>
      </c>
      <c r="P2057" s="281"/>
      <c r="Q2057" s="281"/>
      <c r="R2057" s="281">
        <v>4</v>
      </c>
    </row>
    <row r="2058" spans="1:18">
      <c r="A2058" s="277">
        <v>31</v>
      </c>
      <c r="B2058" s="274" t="s">
        <v>3661</v>
      </c>
      <c r="C2058" s="278" t="s">
        <v>3662</v>
      </c>
      <c r="D2058" s="279">
        <v>601.39</v>
      </c>
      <c r="E2058" s="279">
        <v>600.29</v>
      </c>
      <c r="F2058" s="279">
        <v>1.1000000000000001</v>
      </c>
      <c r="G2058" s="279"/>
      <c r="H2058" s="280">
        <v>6910.82</v>
      </c>
      <c r="I2058" s="280">
        <v>6903.66</v>
      </c>
      <c r="J2058" s="280">
        <v>7.16</v>
      </c>
      <c r="K2058" s="280"/>
      <c r="L2058" s="354">
        <v>11.491411563211892</v>
      </c>
      <c r="M2058" s="354">
        <v>11.50054140498759</v>
      </c>
      <c r="N2058" s="354">
        <v>6.5090909090909088</v>
      </c>
      <c r="O2058" s="354" t="s">
        <v>138</v>
      </c>
      <c r="P2058" s="281"/>
      <c r="Q2058" s="281"/>
      <c r="R2058" s="281">
        <v>4</v>
      </c>
    </row>
    <row r="2059" spans="1:18" ht="24">
      <c r="A2059" s="277">
        <v>32</v>
      </c>
      <c r="B2059" s="274" t="s">
        <v>3663</v>
      </c>
      <c r="C2059" s="278" t="s">
        <v>3664</v>
      </c>
      <c r="D2059" s="279">
        <v>487.19</v>
      </c>
      <c r="E2059" s="279">
        <v>441.43</v>
      </c>
      <c r="F2059" s="279">
        <v>45.76</v>
      </c>
      <c r="G2059" s="279"/>
      <c r="H2059" s="280">
        <v>5375.03</v>
      </c>
      <c r="I2059" s="280">
        <v>5076.67</v>
      </c>
      <c r="J2059" s="280">
        <v>298.36</v>
      </c>
      <c r="K2059" s="280"/>
      <c r="L2059" s="354">
        <v>11.032718241343213</v>
      </c>
      <c r="M2059" s="354">
        <v>11.500509707088327</v>
      </c>
      <c r="N2059" s="354">
        <v>6.5201048951048959</v>
      </c>
      <c r="O2059" s="354" t="s">
        <v>138</v>
      </c>
      <c r="P2059" s="281"/>
      <c r="Q2059" s="281"/>
      <c r="R2059" s="281">
        <v>4</v>
      </c>
    </row>
    <row r="2060" spans="1:18" ht="24">
      <c r="A2060" s="277">
        <v>33</v>
      </c>
      <c r="B2060" s="274" t="s">
        <v>3665</v>
      </c>
      <c r="C2060" s="278" t="s">
        <v>3666</v>
      </c>
      <c r="D2060" s="279">
        <v>454.79</v>
      </c>
      <c r="E2060" s="279">
        <v>409.03</v>
      </c>
      <c r="F2060" s="279">
        <v>45.76</v>
      </c>
      <c r="G2060" s="279"/>
      <c r="H2060" s="280">
        <v>5002.37</v>
      </c>
      <c r="I2060" s="280">
        <v>4704.01</v>
      </c>
      <c r="J2060" s="280">
        <v>298.36</v>
      </c>
      <c r="K2060" s="280"/>
      <c r="L2060" s="354">
        <v>10.99929637854834</v>
      </c>
      <c r="M2060" s="354">
        <v>11.500403393394128</v>
      </c>
      <c r="N2060" s="354">
        <v>6.5201048951048959</v>
      </c>
      <c r="O2060" s="354" t="s">
        <v>138</v>
      </c>
      <c r="P2060" s="281"/>
      <c r="Q2060" s="281"/>
      <c r="R2060" s="281">
        <v>4</v>
      </c>
    </row>
    <row r="2061" spans="1:18" ht="24">
      <c r="A2061" s="277">
        <v>34</v>
      </c>
      <c r="B2061" s="274" t="s">
        <v>3667</v>
      </c>
      <c r="C2061" s="278" t="s">
        <v>3668</v>
      </c>
      <c r="D2061" s="279">
        <v>389.4</v>
      </c>
      <c r="E2061" s="279">
        <v>379.88</v>
      </c>
      <c r="F2061" s="279">
        <v>9.52</v>
      </c>
      <c r="G2061" s="279"/>
      <c r="H2061" s="280">
        <v>4430.8999999999996</v>
      </c>
      <c r="I2061" s="280">
        <v>4368.84</v>
      </c>
      <c r="J2061" s="280">
        <v>62.06</v>
      </c>
      <c r="K2061" s="280"/>
      <c r="L2061" s="354">
        <v>11.378787878787879</v>
      </c>
      <c r="M2061" s="354">
        <v>11.500579130251658</v>
      </c>
      <c r="N2061" s="354">
        <v>6.5189075630252109</v>
      </c>
      <c r="O2061" s="354" t="s">
        <v>138</v>
      </c>
      <c r="P2061" s="281"/>
      <c r="Q2061" s="281"/>
      <c r="R2061" s="281">
        <v>4</v>
      </c>
    </row>
    <row r="2062" spans="1:18">
      <c r="A2062" s="277">
        <v>35</v>
      </c>
      <c r="B2062" s="274" t="s">
        <v>3669</v>
      </c>
      <c r="C2062" s="278" t="s">
        <v>3670</v>
      </c>
      <c r="D2062" s="279">
        <v>959.88</v>
      </c>
      <c r="E2062" s="279">
        <v>952.56</v>
      </c>
      <c r="F2062" s="279">
        <v>7.32</v>
      </c>
      <c r="G2062" s="279"/>
      <c r="H2062" s="280">
        <v>11002.66</v>
      </c>
      <c r="I2062" s="280">
        <v>10954.92</v>
      </c>
      <c r="J2062" s="280">
        <v>47.74</v>
      </c>
      <c r="K2062" s="280"/>
      <c r="L2062" s="354">
        <v>11.46253698378964</v>
      </c>
      <c r="M2062" s="354">
        <v>11.500503905265811</v>
      </c>
      <c r="N2062" s="354">
        <v>6.5218579234972678</v>
      </c>
      <c r="O2062" s="354" t="s">
        <v>138</v>
      </c>
      <c r="P2062" s="281"/>
      <c r="Q2062" s="281"/>
      <c r="R2062" s="281">
        <v>4</v>
      </c>
    </row>
    <row r="2063" spans="1:18" ht="12.75">
      <c r="A2063" s="379" t="s">
        <v>3671</v>
      </c>
      <c r="B2063" s="380"/>
      <c r="C2063" s="380"/>
      <c r="D2063" s="380"/>
      <c r="E2063" s="380"/>
      <c r="F2063" s="380"/>
      <c r="G2063" s="380"/>
      <c r="H2063" s="380"/>
      <c r="I2063" s="380"/>
      <c r="J2063" s="380"/>
      <c r="K2063" s="380"/>
      <c r="L2063" s="380"/>
      <c r="M2063" s="380"/>
      <c r="N2063" s="380"/>
      <c r="O2063" s="380"/>
      <c r="P2063" s="380"/>
      <c r="Q2063" s="380"/>
      <c r="R2063" s="380"/>
    </row>
    <row r="2064" spans="1:18" ht="36">
      <c r="A2064" s="277">
        <v>36</v>
      </c>
      <c r="B2064" s="274" t="s">
        <v>3672</v>
      </c>
      <c r="C2064" s="278" t="s">
        <v>3673</v>
      </c>
      <c r="D2064" s="279">
        <v>3481.08</v>
      </c>
      <c r="E2064" s="279">
        <v>878.04</v>
      </c>
      <c r="F2064" s="279">
        <v>5.25</v>
      </c>
      <c r="G2064" s="279">
        <v>2597.79</v>
      </c>
      <c r="H2064" s="280">
        <v>20685.150000000001</v>
      </c>
      <c r="I2064" s="280">
        <v>10097.459999999999</v>
      </c>
      <c r="J2064" s="280">
        <v>27.64</v>
      </c>
      <c r="K2064" s="280">
        <v>10560.05</v>
      </c>
      <c r="L2064" s="354">
        <v>5.9421645006722059</v>
      </c>
      <c r="M2064" s="354">
        <v>11.5</v>
      </c>
      <c r="N2064" s="354">
        <v>5.2647619047619045</v>
      </c>
      <c r="O2064" s="354">
        <v>4.0650129533180124</v>
      </c>
      <c r="P2064" s="281"/>
      <c r="Q2064" s="281"/>
      <c r="R2064" s="281">
        <v>5</v>
      </c>
    </row>
    <row r="2065" spans="1:18" ht="36">
      <c r="A2065" s="277">
        <v>37</v>
      </c>
      <c r="B2065" s="274" t="s">
        <v>3674</v>
      </c>
      <c r="C2065" s="278" t="s">
        <v>3675</v>
      </c>
      <c r="D2065" s="279">
        <v>5835.45</v>
      </c>
      <c r="E2065" s="279">
        <v>1116.52</v>
      </c>
      <c r="F2065" s="279">
        <v>12.59</v>
      </c>
      <c r="G2065" s="279">
        <v>4706.34</v>
      </c>
      <c r="H2065" s="280">
        <v>34033.629999999997</v>
      </c>
      <c r="I2065" s="280">
        <v>12839.98</v>
      </c>
      <c r="J2065" s="280">
        <v>66.33</v>
      </c>
      <c r="K2065" s="280">
        <v>21127.32</v>
      </c>
      <c r="L2065" s="354">
        <v>5.8322203086308679</v>
      </c>
      <c r="M2065" s="354">
        <v>11.5</v>
      </c>
      <c r="N2065" s="354">
        <v>5.2684670373312148</v>
      </c>
      <c r="O2065" s="354">
        <v>4.4891189331837476</v>
      </c>
      <c r="P2065" s="281"/>
      <c r="Q2065" s="281"/>
      <c r="R2065" s="281">
        <v>5</v>
      </c>
    </row>
    <row r="2066" spans="1:18" ht="36">
      <c r="A2066" s="277">
        <v>38</v>
      </c>
      <c r="B2066" s="274" t="s">
        <v>3676</v>
      </c>
      <c r="C2066" s="278" t="s">
        <v>3677</v>
      </c>
      <c r="D2066" s="279">
        <v>11194.96</v>
      </c>
      <c r="E2066" s="279">
        <v>1441.72</v>
      </c>
      <c r="F2066" s="279">
        <v>27.27</v>
      </c>
      <c r="G2066" s="279">
        <v>9725.9699999999993</v>
      </c>
      <c r="H2066" s="280">
        <v>63930.8</v>
      </c>
      <c r="I2066" s="280">
        <v>16579.78</v>
      </c>
      <c r="J2066" s="280">
        <v>143.72</v>
      </c>
      <c r="K2066" s="280">
        <v>47207.3</v>
      </c>
      <c r="L2066" s="354">
        <v>5.7106769474835115</v>
      </c>
      <c r="M2066" s="354">
        <v>11.499999999999998</v>
      </c>
      <c r="N2066" s="354">
        <v>5.2702603593692707</v>
      </c>
      <c r="O2066" s="354">
        <v>4.8537369537434323</v>
      </c>
      <c r="P2066" s="281"/>
      <c r="Q2066" s="281"/>
      <c r="R2066" s="281">
        <v>5</v>
      </c>
    </row>
    <row r="2067" spans="1:18">
      <c r="A2067" s="277">
        <v>39</v>
      </c>
      <c r="B2067" s="274" t="s">
        <v>3678</v>
      </c>
      <c r="C2067" s="278" t="s">
        <v>3679</v>
      </c>
      <c r="D2067" s="279">
        <v>3782.5</v>
      </c>
      <c r="E2067" s="279">
        <v>878.04</v>
      </c>
      <c r="F2067" s="279">
        <v>5.25</v>
      </c>
      <c r="G2067" s="279">
        <v>2899.21</v>
      </c>
      <c r="H2067" s="280">
        <v>20772.89</v>
      </c>
      <c r="I2067" s="280">
        <v>10097.459999999999</v>
      </c>
      <c r="J2067" s="280">
        <v>27.64</v>
      </c>
      <c r="K2067" s="280">
        <v>10647.79</v>
      </c>
      <c r="L2067" s="354">
        <v>5.4918413747521475</v>
      </c>
      <c r="M2067" s="354">
        <v>11.5</v>
      </c>
      <c r="N2067" s="354">
        <v>5.2647619047619045</v>
      </c>
      <c r="O2067" s="354">
        <v>3.6726522052559147</v>
      </c>
      <c r="P2067" s="281"/>
      <c r="Q2067" s="281"/>
      <c r="R2067" s="281">
        <v>5</v>
      </c>
    </row>
    <row r="2068" spans="1:18" ht="24">
      <c r="A2068" s="277">
        <v>40</v>
      </c>
      <c r="B2068" s="274" t="s">
        <v>3680</v>
      </c>
      <c r="C2068" s="278" t="s">
        <v>3681</v>
      </c>
      <c r="D2068" s="279">
        <v>4700.43</v>
      </c>
      <c r="E2068" s="279">
        <v>360.97</v>
      </c>
      <c r="F2068" s="279">
        <v>5.25</v>
      </c>
      <c r="G2068" s="279">
        <v>4334.21</v>
      </c>
      <c r="H2068" s="280">
        <v>16881.61</v>
      </c>
      <c r="I2068" s="280">
        <v>4151.18</v>
      </c>
      <c r="J2068" s="280">
        <v>27.64</v>
      </c>
      <c r="K2068" s="280">
        <v>12702.79</v>
      </c>
      <c r="L2068" s="354">
        <v>3.5915033305463542</v>
      </c>
      <c r="M2068" s="354">
        <v>11.500069257833061</v>
      </c>
      <c r="N2068" s="354">
        <v>5.2647619047619045</v>
      </c>
      <c r="O2068" s="354">
        <v>2.9308201494620705</v>
      </c>
      <c r="P2068" s="281"/>
      <c r="Q2068" s="281"/>
      <c r="R2068" s="281">
        <v>5</v>
      </c>
    </row>
    <row r="2069" spans="1:18" ht="24">
      <c r="A2069" s="277">
        <v>41</v>
      </c>
      <c r="B2069" s="274" t="s">
        <v>3682</v>
      </c>
      <c r="C2069" s="278" t="s">
        <v>3683</v>
      </c>
      <c r="D2069" s="279">
        <v>25109.94</v>
      </c>
      <c r="E2069" s="279">
        <v>2891.03</v>
      </c>
      <c r="F2069" s="279">
        <v>14.69</v>
      </c>
      <c r="G2069" s="279">
        <v>22204.22</v>
      </c>
      <c r="H2069" s="280">
        <v>184018.11</v>
      </c>
      <c r="I2069" s="280">
        <v>33246.82</v>
      </c>
      <c r="J2069" s="280">
        <v>77.39</v>
      </c>
      <c r="K2069" s="280">
        <v>150693.9</v>
      </c>
      <c r="L2069" s="354">
        <v>7.3284966033371646</v>
      </c>
      <c r="M2069" s="354">
        <v>11.499991352562926</v>
      </c>
      <c r="N2069" s="354">
        <v>5.2682096664397555</v>
      </c>
      <c r="O2069" s="354">
        <v>6.7867234246463051</v>
      </c>
      <c r="P2069" s="281"/>
      <c r="Q2069" s="281"/>
      <c r="R2069" s="281">
        <v>5</v>
      </c>
    </row>
    <row r="2070" spans="1:18" ht="24">
      <c r="A2070" s="277">
        <v>42</v>
      </c>
      <c r="B2070" s="274" t="s">
        <v>3684</v>
      </c>
      <c r="C2070" s="278" t="s">
        <v>3685</v>
      </c>
      <c r="D2070" s="279">
        <v>18656.66</v>
      </c>
      <c r="E2070" s="279">
        <v>2168</v>
      </c>
      <c r="F2070" s="279">
        <v>9.44</v>
      </c>
      <c r="G2070" s="279">
        <v>16479.22</v>
      </c>
      <c r="H2070" s="280">
        <v>133023.65</v>
      </c>
      <c r="I2070" s="280">
        <v>24932</v>
      </c>
      <c r="J2070" s="280">
        <v>49.75</v>
      </c>
      <c r="K2070" s="280">
        <v>108041.9</v>
      </c>
      <c r="L2070" s="354">
        <v>7.1300892013897448</v>
      </c>
      <c r="M2070" s="354">
        <v>11.5</v>
      </c>
      <c r="N2070" s="354">
        <v>5.2701271186440684</v>
      </c>
      <c r="O2070" s="354">
        <v>6.5562508419694616</v>
      </c>
      <c r="P2070" s="281"/>
      <c r="Q2070" s="281"/>
      <c r="R2070" s="281">
        <v>5</v>
      </c>
    </row>
    <row r="2071" spans="1:18" ht="24">
      <c r="A2071" s="277">
        <v>43</v>
      </c>
      <c r="B2071" s="274" t="s">
        <v>3686</v>
      </c>
      <c r="C2071" s="278" t="s">
        <v>3687</v>
      </c>
      <c r="D2071" s="279">
        <v>35138.6</v>
      </c>
      <c r="E2071" s="279">
        <v>3338.72</v>
      </c>
      <c r="F2071" s="279">
        <v>167.84</v>
      </c>
      <c r="G2071" s="279">
        <v>31632.04</v>
      </c>
      <c r="H2071" s="280">
        <v>179380.26</v>
      </c>
      <c r="I2071" s="280">
        <v>38395.279999999999</v>
      </c>
      <c r="J2071" s="280">
        <v>884.42</v>
      </c>
      <c r="K2071" s="280">
        <v>140100.56</v>
      </c>
      <c r="L2071" s="354">
        <v>5.104934744127541</v>
      </c>
      <c r="M2071" s="354">
        <v>11.5</v>
      </c>
      <c r="N2071" s="354">
        <v>5.269423260247855</v>
      </c>
      <c r="O2071" s="354">
        <v>4.4290712834202282</v>
      </c>
      <c r="P2071" s="281"/>
      <c r="Q2071" s="281"/>
      <c r="R2071" s="281">
        <v>5</v>
      </c>
    </row>
    <row r="2072" spans="1:18" ht="24">
      <c r="A2072" s="277">
        <v>44</v>
      </c>
      <c r="B2072" s="274" t="s">
        <v>3688</v>
      </c>
      <c r="C2072" s="278" t="s">
        <v>3689</v>
      </c>
      <c r="D2072" s="279">
        <v>63594.47</v>
      </c>
      <c r="E2072" s="279">
        <v>4574.4799999999996</v>
      </c>
      <c r="F2072" s="279">
        <v>440.58</v>
      </c>
      <c r="G2072" s="279">
        <v>58579.41</v>
      </c>
      <c r="H2072" s="280">
        <v>362231.14</v>
      </c>
      <c r="I2072" s="280">
        <v>52606.52</v>
      </c>
      <c r="J2072" s="280">
        <v>2321.59</v>
      </c>
      <c r="K2072" s="280">
        <v>307303.03000000003</v>
      </c>
      <c r="L2072" s="354">
        <v>5.6959534374608358</v>
      </c>
      <c r="M2072" s="354">
        <v>11.5</v>
      </c>
      <c r="N2072" s="354">
        <v>5.2693948885559951</v>
      </c>
      <c r="O2072" s="354">
        <v>5.2459222446931442</v>
      </c>
      <c r="P2072" s="281"/>
      <c r="Q2072" s="281"/>
      <c r="R2072" s="281">
        <v>5</v>
      </c>
    </row>
    <row r="2073" spans="1:18" ht="24">
      <c r="A2073" s="277">
        <v>45</v>
      </c>
      <c r="B2073" s="274" t="s">
        <v>3690</v>
      </c>
      <c r="C2073" s="278" t="s">
        <v>3691</v>
      </c>
      <c r="D2073" s="279">
        <v>113065.1</v>
      </c>
      <c r="E2073" s="279">
        <v>6438.96</v>
      </c>
      <c r="F2073" s="279">
        <v>660.87</v>
      </c>
      <c r="G2073" s="279">
        <v>105965.27</v>
      </c>
      <c r="H2073" s="280">
        <v>608505.44999999995</v>
      </c>
      <c r="I2073" s="280">
        <v>74048.039999999994</v>
      </c>
      <c r="J2073" s="280">
        <v>3482.39</v>
      </c>
      <c r="K2073" s="280">
        <v>530975.02</v>
      </c>
      <c r="L2073" s="354">
        <v>5.3819034343931058</v>
      </c>
      <c r="M2073" s="354">
        <v>11.499999999999998</v>
      </c>
      <c r="N2073" s="354">
        <v>5.26940245434049</v>
      </c>
      <c r="O2073" s="354">
        <v>5.0108400610879391</v>
      </c>
      <c r="P2073" s="281"/>
      <c r="Q2073" s="281"/>
      <c r="R2073" s="281">
        <v>5</v>
      </c>
    </row>
    <row r="2074" spans="1:18" ht="12.75">
      <c r="A2074" s="379" t="s">
        <v>3692</v>
      </c>
      <c r="B2074" s="380"/>
      <c r="C2074" s="380"/>
      <c r="D2074" s="380"/>
      <c r="E2074" s="380"/>
      <c r="F2074" s="380"/>
      <c r="G2074" s="380"/>
      <c r="H2074" s="380"/>
      <c r="I2074" s="380"/>
      <c r="J2074" s="380"/>
      <c r="K2074" s="380"/>
      <c r="L2074" s="380"/>
      <c r="M2074" s="380"/>
      <c r="N2074" s="380"/>
      <c r="O2074" s="380"/>
      <c r="P2074" s="380"/>
      <c r="Q2074" s="380"/>
      <c r="R2074" s="380"/>
    </row>
    <row r="2075" spans="1:18">
      <c r="A2075" s="277">
        <v>46</v>
      </c>
      <c r="B2075" s="274" t="s">
        <v>3693</v>
      </c>
      <c r="C2075" s="278" t="s">
        <v>3694</v>
      </c>
      <c r="D2075" s="279">
        <v>16159.36</v>
      </c>
      <c r="E2075" s="279">
        <v>1040.6400000000001</v>
      </c>
      <c r="F2075" s="279">
        <v>46.7</v>
      </c>
      <c r="G2075" s="279">
        <v>15072.02</v>
      </c>
      <c r="H2075" s="280">
        <v>76039.460000000006</v>
      </c>
      <c r="I2075" s="280">
        <v>11967.36</v>
      </c>
      <c r="J2075" s="280">
        <v>261.18</v>
      </c>
      <c r="K2075" s="280">
        <v>63810.92</v>
      </c>
      <c r="L2075" s="354">
        <v>4.7055984890490716</v>
      </c>
      <c r="M2075" s="354">
        <v>11.5</v>
      </c>
      <c r="N2075" s="354">
        <v>5.5927194860813705</v>
      </c>
      <c r="O2075" s="354">
        <v>4.2337337662768491</v>
      </c>
      <c r="P2075" s="281"/>
      <c r="Q2075" s="281"/>
      <c r="R2075" s="281">
        <v>6</v>
      </c>
    </row>
    <row r="2076" spans="1:18">
      <c r="A2076" s="277">
        <v>47</v>
      </c>
      <c r="B2076" s="274" t="s">
        <v>3695</v>
      </c>
      <c r="C2076" s="278" t="s">
        <v>3696</v>
      </c>
      <c r="D2076" s="279">
        <v>21731.83</v>
      </c>
      <c r="E2076" s="279">
        <v>2536.56</v>
      </c>
      <c r="F2076" s="279">
        <v>79.25</v>
      </c>
      <c r="G2076" s="279">
        <v>19116.02</v>
      </c>
      <c r="H2076" s="280">
        <v>110416.83</v>
      </c>
      <c r="I2076" s="280">
        <v>29170.44</v>
      </c>
      <c r="J2076" s="280">
        <v>443.22</v>
      </c>
      <c r="K2076" s="280">
        <v>80803.17</v>
      </c>
      <c r="L2076" s="354">
        <v>5.0808804412697866</v>
      </c>
      <c r="M2076" s="354">
        <v>11.5</v>
      </c>
      <c r="N2076" s="354">
        <v>5.5926813880126183</v>
      </c>
      <c r="O2076" s="354">
        <v>4.2269871029639017</v>
      </c>
      <c r="P2076" s="281"/>
      <c r="Q2076" s="281"/>
      <c r="R2076" s="281">
        <v>6</v>
      </c>
    </row>
    <row r="2077" spans="1:18">
      <c r="A2077" s="277">
        <v>48</v>
      </c>
      <c r="B2077" s="274" t="s">
        <v>3697</v>
      </c>
      <c r="C2077" s="278" t="s">
        <v>3698</v>
      </c>
      <c r="D2077" s="279">
        <v>4178.8500000000004</v>
      </c>
      <c r="E2077" s="279">
        <v>827.09</v>
      </c>
      <c r="F2077" s="279">
        <v>19.45</v>
      </c>
      <c r="G2077" s="279">
        <v>3332.31</v>
      </c>
      <c r="H2077" s="280">
        <v>29802.74</v>
      </c>
      <c r="I2077" s="280">
        <v>9511.56</v>
      </c>
      <c r="J2077" s="280">
        <v>108.42</v>
      </c>
      <c r="K2077" s="280">
        <v>20182.759999999998</v>
      </c>
      <c r="L2077" s="354">
        <v>7.1318042045060244</v>
      </c>
      <c r="M2077" s="354">
        <v>11.500030226456612</v>
      </c>
      <c r="N2077" s="354">
        <v>5.5742930591259645</v>
      </c>
      <c r="O2077" s="354">
        <v>6.0566874030327309</v>
      </c>
      <c r="P2077" s="281"/>
      <c r="Q2077" s="281"/>
      <c r="R2077" s="281">
        <v>6</v>
      </c>
    </row>
    <row r="2078" spans="1:18">
      <c r="A2078" s="277">
        <v>49</v>
      </c>
      <c r="B2078" s="274" t="s">
        <v>3699</v>
      </c>
      <c r="C2078" s="278" t="s">
        <v>3700</v>
      </c>
      <c r="D2078" s="279">
        <v>17387.95</v>
      </c>
      <c r="E2078" s="279">
        <v>1159.8800000000001</v>
      </c>
      <c r="F2078" s="279">
        <v>14.15</v>
      </c>
      <c r="G2078" s="279">
        <v>16213.92</v>
      </c>
      <c r="H2078" s="280">
        <v>73800.56</v>
      </c>
      <c r="I2078" s="280">
        <v>13338.62</v>
      </c>
      <c r="J2078" s="280">
        <v>79.150000000000006</v>
      </c>
      <c r="K2078" s="280">
        <v>60382.79</v>
      </c>
      <c r="L2078" s="354">
        <v>4.2443508291661747</v>
      </c>
      <c r="M2078" s="354">
        <v>11.5</v>
      </c>
      <c r="N2078" s="354">
        <v>5.5936395759717321</v>
      </c>
      <c r="O2078" s="354">
        <v>3.7241327205265597</v>
      </c>
      <c r="P2078" s="281"/>
      <c r="Q2078" s="281"/>
      <c r="R2078" s="281">
        <v>6</v>
      </c>
    </row>
    <row r="2079" spans="1:18">
      <c r="A2079" s="277">
        <v>50</v>
      </c>
      <c r="B2079" s="274" t="s">
        <v>3701</v>
      </c>
      <c r="C2079" s="278" t="s">
        <v>3702</v>
      </c>
      <c r="D2079" s="279">
        <v>5337.08</v>
      </c>
      <c r="E2079" s="279">
        <v>867.2</v>
      </c>
      <c r="F2079" s="279">
        <v>3.88</v>
      </c>
      <c r="G2079" s="279">
        <v>4466</v>
      </c>
      <c r="H2079" s="280">
        <v>35186.15</v>
      </c>
      <c r="I2079" s="280">
        <v>9972.7999999999993</v>
      </c>
      <c r="J2079" s="280">
        <v>21.35</v>
      </c>
      <c r="K2079" s="280">
        <v>25192</v>
      </c>
      <c r="L2079" s="354">
        <v>6.5927717028787285</v>
      </c>
      <c r="M2079" s="354">
        <v>11.499999999999998</v>
      </c>
      <c r="N2079" s="354">
        <v>5.5025773195876297</v>
      </c>
      <c r="O2079" s="354">
        <v>5.6408419167039856</v>
      </c>
      <c r="P2079" s="281"/>
      <c r="Q2079" s="281"/>
      <c r="R2079" s="281">
        <v>6</v>
      </c>
    </row>
    <row r="2080" spans="1:18">
      <c r="A2080" s="277">
        <v>51</v>
      </c>
      <c r="B2080" s="274" t="s">
        <v>3703</v>
      </c>
      <c r="C2080" s="278" t="s">
        <v>3704</v>
      </c>
      <c r="D2080" s="279">
        <v>1360.63</v>
      </c>
      <c r="E2080" s="279">
        <v>867.2</v>
      </c>
      <c r="F2080" s="279">
        <v>3.88</v>
      </c>
      <c r="G2080" s="279">
        <v>489.55</v>
      </c>
      <c r="H2080" s="280">
        <v>12229.62</v>
      </c>
      <c r="I2080" s="280">
        <v>9972.7999999999993</v>
      </c>
      <c r="J2080" s="280">
        <v>21.35</v>
      </c>
      <c r="K2080" s="280">
        <v>2235.4699999999998</v>
      </c>
      <c r="L2080" s="354">
        <v>8.9882039937381943</v>
      </c>
      <c r="M2080" s="354">
        <v>11.499999999999998</v>
      </c>
      <c r="N2080" s="354">
        <v>5.5025773195876297</v>
      </c>
      <c r="O2080" s="354">
        <v>4.5663772852619751</v>
      </c>
      <c r="P2080" s="281"/>
      <c r="Q2080" s="281"/>
      <c r="R2080" s="281">
        <v>6</v>
      </c>
    </row>
    <row r="2081" spans="1:18" ht="24">
      <c r="A2081" s="277">
        <v>52</v>
      </c>
      <c r="B2081" s="274" t="s">
        <v>3705</v>
      </c>
      <c r="C2081" s="278" t="s">
        <v>3706</v>
      </c>
      <c r="D2081" s="279">
        <v>4469.2</v>
      </c>
      <c r="E2081" s="279">
        <v>1084</v>
      </c>
      <c r="F2081" s="279">
        <v>7.08</v>
      </c>
      <c r="G2081" s="279">
        <v>3378.12</v>
      </c>
      <c r="H2081" s="280">
        <v>19944.28</v>
      </c>
      <c r="I2081" s="280">
        <v>12466</v>
      </c>
      <c r="J2081" s="280">
        <v>39.57</v>
      </c>
      <c r="K2081" s="280">
        <v>7438.71</v>
      </c>
      <c r="L2081" s="354">
        <v>4.4626062830036695</v>
      </c>
      <c r="M2081" s="354">
        <v>11.5</v>
      </c>
      <c r="N2081" s="354">
        <v>5.5889830508474576</v>
      </c>
      <c r="O2081" s="354">
        <v>2.2020265709921496</v>
      </c>
      <c r="P2081" s="281"/>
      <c r="Q2081" s="281"/>
      <c r="R2081" s="281">
        <v>6</v>
      </c>
    </row>
    <row r="2082" spans="1:18" ht="24">
      <c r="A2082" s="277">
        <v>53</v>
      </c>
      <c r="B2082" s="274" t="s">
        <v>3707</v>
      </c>
      <c r="C2082" s="278" t="s">
        <v>3708</v>
      </c>
      <c r="D2082" s="279">
        <v>1428.86</v>
      </c>
      <c r="E2082" s="279">
        <v>455.28</v>
      </c>
      <c r="F2082" s="279">
        <v>7.08</v>
      </c>
      <c r="G2082" s="279">
        <v>966.5</v>
      </c>
      <c r="H2082" s="280">
        <v>8862.34</v>
      </c>
      <c r="I2082" s="280">
        <v>5235.72</v>
      </c>
      <c r="J2082" s="280">
        <v>39.57</v>
      </c>
      <c r="K2082" s="280">
        <v>3587.05</v>
      </c>
      <c r="L2082" s="354">
        <v>6.2023851182061227</v>
      </c>
      <c r="M2082" s="354">
        <v>11.500000000000002</v>
      </c>
      <c r="N2082" s="354">
        <v>5.5889830508474576</v>
      </c>
      <c r="O2082" s="354">
        <v>3.7113812726332127</v>
      </c>
      <c r="P2082" s="281"/>
      <c r="Q2082" s="281"/>
      <c r="R2082" s="281">
        <v>6</v>
      </c>
    </row>
    <row r="2083" spans="1:18">
      <c r="A2083" s="277">
        <v>54</v>
      </c>
      <c r="B2083" s="274" t="s">
        <v>3709</v>
      </c>
      <c r="C2083" s="278" t="s">
        <v>3710</v>
      </c>
      <c r="D2083" s="279">
        <v>23942.720000000001</v>
      </c>
      <c r="E2083" s="279">
        <v>1084</v>
      </c>
      <c r="F2083" s="279">
        <v>52.72</v>
      </c>
      <c r="G2083" s="279">
        <v>22806</v>
      </c>
      <c r="H2083" s="280">
        <v>92403.22</v>
      </c>
      <c r="I2083" s="280">
        <v>12466</v>
      </c>
      <c r="J2083" s="280">
        <v>295.22000000000003</v>
      </c>
      <c r="K2083" s="280">
        <v>79642</v>
      </c>
      <c r="L2083" s="354">
        <v>3.8593451370604508</v>
      </c>
      <c r="M2083" s="354">
        <v>11.5</v>
      </c>
      <c r="N2083" s="354">
        <v>5.5997723823975729</v>
      </c>
      <c r="O2083" s="354">
        <v>3.4921511882837848</v>
      </c>
      <c r="P2083" s="281"/>
      <c r="Q2083" s="281"/>
      <c r="R2083" s="281">
        <v>6</v>
      </c>
    </row>
    <row r="2084" spans="1:18">
      <c r="A2084" s="277">
        <v>55</v>
      </c>
      <c r="B2084" s="274" t="s">
        <v>3711</v>
      </c>
      <c r="C2084" s="278" t="s">
        <v>3712</v>
      </c>
      <c r="D2084" s="279">
        <v>2904.1</v>
      </c>
      <c r="E2084" s="279">
        <v>568.02</v>
      </c>
      <c r="F2084" s="279">
        <v>7.08</v>
      </c>
      <c r="G2084" s="279">
        <v>2329</v>
      </c>
      <c r="H2084" s="280">
        <v>15394.75</v>
      </c>
      <c r="I2084" s="280">
        <v>6532.18</v>
      </c>
      <c r="J2084" s="280">
        <v>39.57</v>
      </c>
      <c r="K2084" s="280">
        <v>8823</v>
      </c>
      <c r="L2084" s="354">
        <v>5.3010399090940394</v>
      </c>
      <c r="M2084" s="354">
        <v>11.499911974930461</v>
      </c>
      <c r="N2084" s="354">
        <v>5.5889830508474576</v>
      </c>
      <c r="O2084" s="354">
        <v>3.7883211678832116</v>
      </c>
      <c r="P2084" s="281"/>
      <c r="Q2084" s="281"/>
      <c r="R2084" s="281">
        <v>6</v>
      </c>
    </row>
    <row r="2085" spans="1:18">
      <c r="A2085" s="277">
        <v>56</v>
      </c>
      <c r="B2085" s="274" t="s">
        <v>3713</v>
      </c>
      <c r="C2085" s="278" t="s">
        <v>3714</v>
      </c>
      <c r="D2085" s="279">
        <v>42219.87</v>
      </c>
      <c r="E2085" s="279">
        <v>1084</v>
      </c>
      <c r="F2085" s="279">
        <v>28.3</v>
      </c>
      <c r="G2085" s="279">
        <v>41107.57</v>
      </c>
      <c r="H2085" s="280">
        <v>224085.53</v>
      </c>
      <c r="I2085" s="280">
        <v>12466</v>
      </c>
      <c r="J2085" s="280">
        <v>158.29</v>
      </c>
      <c r="K2085" s="280">
        <v>211461.24</v>
      </c>
      <c r="L2085" s="354">
        <v>5.3075845567501743</v>
      </c>
      <c r="M2085" s="354">
        <v>11.5</v>
      </c>
      <c r="N2085" s="354">
        <v>5.5932862190812713</v>
      </c>
      <c r="O2085" s="354">
        <v>5.1440948710906529</v>
      </c>
      <c r="P2085" s="281"/>
      <c r="Q2085" s="281"/>
      <c r="R2085" s="281">
        <v>6</v>
      </c>
    </row>
    <row r="2086" spans="1:18">
      <c r="A2086" s="277">
        <v>57</v>
      </c>
      <c r="B2086" s="274" t="s">
        <v>3715</v>
      </c>
      <c r="C2086" s="278" t="s">
        <v>3716</v>
      </c>
      <c r="D2086" s="279">
        <v>41674.93</v>
      </c>
      <c r="E2086" s="279">
        <v>4473.67</v>
      </c>
      <c r="F2086" s="279">
        <v>106.13</v>
      </c>
      <c r="G2086" s="279">
        <v>37095.129999999997</v>
      </c>
      <c r="H2086" s="280">
        <v>309546.96000000002</v>
      </c>
      <c r="I2086" s="280">
        <v>51447.18</v>
      </c>
      <c r="J2086" s="280">
        <v>593.59</v>
      </c>
      <c r="K2086" s="280">
        <v>257506.19</v>
      </c>
      <c r="L2086" s="354">
        <v>7.4276539876611674</v>
      </c>
      <c r="M2086" s="354">
        <v>11.499994411746956</v>
      </c>
      <c r="N2086" s="354">
        <v>5.5930462640158298</v>
      </c>
      <c r="O2086" s="354">
        <v>6.9417788804082914</v>
      </c>
      <c r="P2086" s="281"/>
      <c r="Q2086" s="281"/>
      <c r="R2086" s="281">
        <v>6</v>
      </c>
    </row>
    <row r="2087" spans="1:18">
      <c r="A2087" s="277">
        <v>58</v>
      </c>
      <c r="B2087" s="274" t="s">
        <v>3717</v>
      </c>
      <c r="C2087" s="278" t="s">
        <v>3718</v>
      </c>
      <c r="D2087" s="279">
        <v>67836.78</v>
      </c>
      <c r="E2087" s="279">
        <v>19917.419999999998</v>
      </c>
      <c r="F2087" s="279">
        <v>127.36</v>
      </c>
      <c r="G2087" s="279">
        <v>47792</v>
      </c>
      <c r="H2087" s="280">
        <v>371190.98</v>
      </c>
      <c r="I2087" s="280">
        <v>229050.28</v>
      </c>
      <c r="J2087" s="280">
        <v>712.3</v>
      </c>
      <c r="K2087" s="280">
        <v>141428.4</v>
      </c>
      <c r="L2087" s="354">
        <v>5.4718248714045679</v>
      </c>
      <c r="M2087" s="354">
        <v>11.499997489634703</v>
      </c>
      <c r="N2087" s="354">
        <v>5.5928077889447234</v>
      </c>
      <c r="O2087" s="354">
        <v>2.9592484097756944</v>
      </c>
      <c r="P2087" s="281"/>
      <c r="Q2087" s="281"/>
      <c r="R2087" s="281">
        <v>6</v>
      </c>
    </row>
    <row r="2088" spans="1:18">
      <c r="A2088" s="277">
        <v>59</v>
      </c>
      <c r="B2088" s="274" t="s">
        <v>3719</v>
      </c>
      <c r="C2088" s="278" t="s">
        <v>3720</v>
      </c>
      <c r="D2088" s="279">
        <v>27154.82</v>
      </c>
      <c r="E2088" s="279">
        <v>3844.95</v>
      </c>
      <c r="F2088" s="279">
        <v>56.6</v>
      </c>
      <c r="G2088" s="279">
        <v>23253.27</v>
      </c>
      <c r="H2088" s="280">
        <v>154831.67000000001</v>
      </c>
      <c r="I2088" s="280">
        <v>44216.9</v>
      </c>
      <c r="J2088" s="280">
        <v>316.58</v>
      </c>
      <c r="K2088" s="280">
        <v>110298.19</v>
      </c>
      <c r="L2088" s="354">
        <v>5.7018116857338779</v>
      </c>
      <c r="M2088" s="354">
        <v>11.499993497964864</v>
      </c>
      <c r="N2088" s="354">
        <v>5.5932862190812713</v>
      </c>
      <c r="O2088" s="354">
        <v>4.7433410440768116</v>
      </c>
      <c r="P2088" s="281"/>
      <c r="Q2088" s="281"/>
      <c r="R2088" s="281">
        <v>6</v>
      </c>
    </row>
    <row r="2089" spans="1:18">
      <c r="A2089" s="277">
        <v>60</v>
      </c>
      <c r="B2089" s="274" t="s">
        <v>3721</v>
      </c>
      <c r="C2089" s="278" t="s">
        <v>3722</v>
      </c>
      <c r="D2089" s="279">
        <v>36356.160000000003</v>
      </c>
      <c r="E2089" s="279">
        <v>3549.02</v>
      </c>
      <c r="F2089" s="279">
        <v>99.06</v>
      </c>
      <c r="G2089" s="279">
        <v>32708.080000000002</v>
      </c>
      <c r="H2089" s="280">
        <v>128080.31</v>
      </c>
      <c r="I2089" s="280">
        <v>40813.68</v>
      </c>
      <c r="J2089" s="280">
        <v>554.01</v>
      </c>
      <c r="K2089" s="280">
        <v>86712.62</v>
      </c>
      <c r="L2089" s="354">
        <v>3.5229328399919018</v>
      </c>
      <c r="M2089" s="354">
        <v>11.499985911603767</v>
      </c>
      <c r="N2089" s="354">
        <v>5.5926711084191396</v>
      </c>
      <c r="O2089" s="354">
        <v>2.6511070047523422</v>
      </c>
      <c r="P2089" s="281"/>
      <c r="Q2089" s="281"/>
      <c r="R2089" s="281">
        <v>6</v>
      </c>
    </row>
    <row r="2090" spans="1:18">
      <c r="A2090" s="277">
        <v>61</v>
      </c>
      <c r="B2090" s="274" t="s">
        <v>3723</v>
      </c>
      <c r="C2090" s="278" t="s">
        <v>3724</v>
      </c>
      <c r="D2090" s="279">
        <v>85090.4</v>
      </c>
      <c r="E2090" s="279">
        <v>4418.38</v>
      </c>
      <c r="F2090" s="279">
        <v>127.36</v>
      </c>
      <c r="G2090" s="279">
        <v>80544.66</v>
      </c>
      <c r="H2090" s="280">
        <v>269979.15999999997</v>
      </c>
      <c r="I2090" s="280">
        <v>50811.42</v>
      </c>
      <c r="J2090" s="280">
        <v>712.3</v>
      </c>
      <c r="K2090" s="280">
        <v>218455.44</v>
      </c>
      <c r="L2090" s="354">
        <v>3.1728509914161878</v>
      </c>
      <c r="M2090" s="354">
        <v>11.500011316364821</v>
      </c>
      <c r="N2090" s="354">
        <v>5.5928077889447234</v>
      </c>
      <c r="O2090" s="354">
        <v>2.712227477277823</v>
      </c>
      <c r="P2090" s="281"/>
      <c r="Q2090" s="281"/>
      <c r="R2090" s="281">
        <v>6</v>
      </c>
    </row>
    <row r="2091" spans="1:18">
      <c r="A2091" s="277">
        <v>62</v>
      </c>
      <c r="B2091" s="274" t="s">
        <v>3725</v>
      </c>
      <c r="C2091" s="278" t="s">
        <v>3726</v>
      </c>
      <c r="D2091" s="279">
        <v>159713.03</v>
      </c>
      <c r="E2091" s="279">
        <v>6367.42</v>
      </c>
      <c r="F2091" s="279">
        <v>523.59</v>
      </c>
      <c r="G2091" s="279">
        <v>152822.01999999999</v>
      </c>
      <c r="H2091" s="280">
        <v>932546.06</v>
      </c>
      <c r="I2091" s="280">
        <v>73225.279999999999</v>
      </c>
      <c r="J2091" s="280">
        <v>2928.36</v>
      </c>
      <c r="K2091" s="280">
        <v>856392.42</v>
      </c>
      <c r="L2091" s="354">
        <v>5.8388852806812324</v>
      </c>
      <c r="M2091" s="354">
        <v>11.499992147525999</v>
      </c>
      <c r="N2091" s="354">
        <v>5.5928493668710253</v>
      </c>
      <c r="O2091" s="354">
        <v>5.6038548633240168</v>
      </c>
      <c r="P2091" s="281"/>
      <c r="Q2091" s="281"/>
      <c r="R2091" s="281">
        <v>6</v>
      </c>
    </row>
    <row r="2092" spans="1:18">
      <c r="A2092" s="277">
        <v>63</v>
      </c>
      <c r="B2092" s="274" t="s">
        <v>3727</v>
      </c>
      <c r="C2092" s="278" t="s">
        <v>3728</v>
      </c>
      <c r="D2092" s="279">
        <v>116581.2</v>
      </c>
      <c r="E2092" s="279">
        <v>5769.05</v>
      </c>
      <c r="F2092" s="279">
        <v>481.13</v>
      </c>
      <c r="G2092" s="279">
        <v>110331.02</v>
      </c>
      <c r="H2092" s="280">
        <v>485334.4</v>
      </c>
      <c r="I2092" s="280">
        <v>66344.05</v>
      </c>
      <c r="J2092" s="280">
        <v>2690.93</v>
      </c>
      <c r="K2092" s="280">
        <v>416299.42</v>
      </c>
      <c r="L2092" s="354">
        <v>4.1630588808487135</v>
      </c>
      <c r="M2092" s="354">
        <v>11.499995666530884</v>
      </c>
      <c r="N2092" s="354">
        <v>5.5929374597302184</v>
      </c>
      <c r="O2092" s="354">
        <v>3.7731856371852626</v>
      </c>
      <c r="P2092" s="281"/>
      <c r="Q2092" s="281"/>
      <c r="R2092" s="281">
        <v>6</v>
      </c>
    </row>
    <row r="2093" spans="1:18">
      <c r="A2093" s="277">
        <v>64</v>
      </c>
      <c r="B2093" s="274" t="s">
        <v>3729</v>
      </c>
      <c r="C2093" s="278" t="s">
        <v>3730</v>
      </c>
      <c r="D2093" s="279">
        <v>14930.91</v>
      </c>
      <c r="E2093" s="279">
        <v>2073.69</v>
      </c>
      <c r="F2093" s="279">
        <v>99.06</v>
      </c>
      <c r="G2093" s="279">
        <v>12758.16</v>
      </c>
      <c r="H2093" s="280">
        <v>67581.56</v>
      </c>
      <c r="I2093" s="280">
        <v>23847.46</v>
      </c>
      <c r="J2093" s="280">
        <v>554.01</v>
      </c>
      <c r="K2093" s="280">
        <v>43180.09</v>
      </c>
      <c r="L2093" s="354">
        <v>4.5262854039037137</v>
      </c>
      <c r="M2093" s="354">
        <v>11.500012055803904</v>
      </c>
      <c r="N2093" s="354">
        <v>5.5926711084191396</v>
      </c>
      <c r="O2093" s="354">
        <v>3.3845076406002117</v>
      </c>
      <c r="P2093" s="281"/>
      <c r="Q2093" s="281"/>
      <c r="R2093" s="281">
        <v>6</v>
      </c>
    </row>
    <row r="2094" spans="1:18">
      <c r="A2094" s="277">
        <v>65</v>
      </c>
      <c r="B2094" s="274" t="s">
        <v>3731</v>
      </c>
      <c r="C2094" s="278" t="s">
        <v>3732</v>
      </c>
      <c r="D2094" s="279">
        <v>7947.66</v>
      </c>
      <c r="E2094" s="279">
        <v>1514.35</v>
      </c>
      <c r="F2094" s="279">
        <v>29.72</v>
      </c>
      <c r="G2094" s="279">
        <v>6403.59</v>
      </c>
      <c r="H2094" s="280">
        <v>78931.64</v>
      </c>
      <c r="I2094" s="280">
        <v>17415</v>
      </c>
      <c r="J2094" s="280">
        <v>166.2</v>
      </c>
      <c r="K2094" s="280">
        <v>61350.44</v>
      </c>
      <c r="L2094" s="354">
        <v>9.9314313898682123</v>
      </c>
      <c r="M2094" s="354">
        <v>11.499983491266882</v>
      </c>
      <c r="N2094" s="354">
        <v>5.5921938088829073</v>
      </c>
      <c r="O2094" s="354">
        <v>9.5806321141734561</v>
      </c>
      <c r="P2094" s="281"/>
      <c r="Q2094" s="281"/>
      <c r="R2094" s="281">
        <v>6</v>
      </c>
    </row>
    <row r="2095" spans="1:18">
      <c r="A2095" s="277">
        <v>66</v>
      </c>
      <c r="B2095" s="274" t="s">
        <v>3733</v>
      </c>
      <c r="C2095" s="278" t="s">
        <v>3734</v>
      </c>
      <c r="D2095" s="279">
        <v>175838.76</v>
      </c>
      <c r="E2095" s="279">
        <v>2544.15</v>
      </c>
      <c r="F2095" s="279">
        <v>115.39</v>
      </c>
      <c r="G2095" s="279">
        <v>173179.22</v>
      </c>
      <c r="H2095" s="280">
        <v>745123.74</v>
      </c>
      <c r="I2095" s="280">
        <v>29257.7</v>
      </c>
      <c r="J2095" s="280">
        <v>608.04</v>
      </c>
      <c r="K2095" s="280">
        <v>715258</v>
      </c>
      <c r="L2095" s="354">
        <v>4.2375397779192712</v>
      </c>
      <c r="M2095" s="354">
        <v>11.499990173535366</v>
      </c>
      <c r="N2095" s="354">
        <v>5.269434093075656</v>
      </c>
      <c r="O2095" s="354">
        <v>4.1301606509141227</v>
      </c>
      <c r="P2095" s="281"/>
      <c r="Q2095" s="281"/>
      <c r="R2095" s="281">
        <v>6</v>
      </c>
    </row>
    <row r="2096" spans="1:18">
      <c r="A2096" s="277">
        <v>67</v>
      </c>
      <c r="B2096" s="274" t="s">
        <v>3735</v>
      </c>
      <c r="C2096" s="278" t="s">
        <v>3736</v>
      </c>
      <c r="D2096" s="279">
        <v>282602.15999999997</v>
      </c>
      <c r="E2096" s="279">
        <v>4002.13</v>
      </c>
      <c r="F2096" s="279">
        <v>188.82</v>
      </c>
      <c r="G2096" s="279">
        <v>278411.21000000002</v>
      </c>
      <c r="H2096" s="280">
        <v>1196917.23</v>
      </c>
      <c r="I2096" s="280">
        <v>46024.47</v>
      </c>
      <c r="J2096" s="280">
        <v>994.97</v>
      </c>
      <c r="K2096" s="280">
        <v>1149897.79</v>
      </c>
      <c r="L2096" s="354">
        <v>4.2353435302829956</v>
      </c>
      <c r="M2096" s="354">
        <v>11.499993753326354</v>
      </c>
      <c r="N2096" s="354">
        <v>5.2694100201249867</v>
      </c>
      <c r="O2096" s="354">
        <v>4.1302136864388466</v>
      </c>
      <c r="P2096" s="281"/>
      <c r="Q2096" s="281"/>
      <c r="R2096" s="281">
        <v>6</v>
      </c>
    </row>
    <row r="2097" spans="1:18">
      <c r="A2097" s="277">
        <v>68</v>
      </c>
      <c r="B2097" s="274" t="s">
        <v>3737</v>
      </c>
      <c r="C2097" s="278" t="s">
        <v>3738</v>
      </c>
      <c r="D2097" s="279">
        <v>35950.839999999997</v>
      </c>
      <c r="E2097" s="279">
        <v>5326.78</v>
      </c>
      <c r="F2097" s="279">
        <v>77.83</v>
      </c>
      <c r="G2097" s="279">
        <v>30546.23</v>
      </c>
      <c r="H2097" s="280">
        <v>154456.22</v>
      </c>
      <c r="I2097" s="280">
        <v>61257.919999999998</v>
      </c>
      <c r="J2097" s="280">
        <v>435.3</v>
      </c>
      <c r="K2097" s="280">
        <v>92763</v>
      </c>
      <c r="L2097" s="354">
        <v>4.2963174156709556</v>
      </c>
      <c r="M2097" s="354">
        <v>11.499990613466297</v>
      </c>
      <c r="N2097" s="354">
        <v>5.5929590132339717</v>
      </c>
      <c r="O2097" s="354">
        <v>3.0368068334455676</v>
      </c>
      <c r="P2097" s="281"/>
      <c r="Q2097" s="281"/>
      <c r="R2097" s="281">
        <v>6</v>
      </c>
    </row>
    <row r="2098" spans="1:18">
      <c r="A2098" s="277">
        <v>69</v>
      </c>
      <c r="B2098" s="274" t="s">
        <v>3739</v>
      </c>
      <c r="C2098" s="278" t="s">
        <v>3740</v>
      </c>
      <c r="D2098" s="279">
        <v>18181.599999999999</v>
      </c>
      <c r="E2098" s="279">
        <v>2298.08</v>
      </c>
      <c r="F2098" s="279">
        <v>99.06</v>
      </c>
      <c r="G2098" s="279">
        <v>15784.46</v>
      </c>
      <c r="H2098" s="280">
        <v>111118.28</v>
      </c>
      <c r="I2098" s="280">
        <v>26427.919999999998</v>
      </c>
      <c r="J2098" s="280">
        <v>554.01</v>
      </c>
      <c r="K2098" s="280">
        <v>84136.35</v>
      </c>
      <c r="L2098" s="354">
        <v>6.1115787389448677</v>
      </c>
      <c r="M2098" s="354">
        <v>11.5</v>
      </c>
      <c r="N2098" s="354">
        <v>5.5926711084191396</v>
      </c>
      <c r="O2098" s="354">
        <v>5.3303280568356479</v>
      </c>
      <c r="P2098" s="281"/>
      <c r="Q2098" s="281"/>
      <c r="R2098" s="281">
        <v>6</v>
      </c>
    </row>
    <row r="2099" spans="1:18">
      <c r="A2099" s="277">
        <v>70</v>
      </c>
      <c r="B2099" s="274" t="s">
        <v>3741</v>
      </c>
      <c r="C2099" s="278" t="s">
        <v>3742</v>
      </c>
      <c r="D2099" s="279">
        <v>4898.17</v>
      </c>
      <c r="E2099" s="279">
        <v>977.88</v>
      </c>
      <c r="F2099" s="279">
        <v>7.08</v>
      </c>
      <c r="G2099" s="279">
        <v>3913.21</v>
      </c>
      <c r="H2099" s="280">
        <v>24607.98</v>
      </c>
      <c r="I2099" s="280">
        <v>11245.62</v>
      </c>
      <c r="J2099" s="280">
        <v>39.57</v>
      </c>
      <c r="K2099" s="280">
        <v>13322.79</v>
      </c>
      <c r="L2099" s="354">
        <v>5.0239130124107572</v>
      </c>
      <c r="M2099" s="354">
        <v>11.5</v>
      </c>
      <c r="N2099" s="354">
        <v>5.5889830508474576</v>
      </c>
      <c r="O2099" s="354">
        <v>3.4045681167123667</v>
      </c>
      <c r="P2099" s="281"/>
      <c r="Q2099" s="281"/>
      <c r="R2099" s="281">
        <v>6</v>
      </c>
    </row>
    <row r="2100" spans="1:18">
      <c r="A2100" s="277">
        <v>71</v>
      </c>
      <c r="B2100" s="274" t="s">
        <v>3743</v>
      </c>
      <c r="C2100" s="278" t="s">
        <v>3744</v>
      </c>
      <c r="D2100" s="279">
        <v>300.11</v>
      </c>
      <c r="E2100" s="279">
        <v>300.11</v>
      </c>
      <c r="F2100" s="279"/>
      <c r="G2100" s="279"/>
      <c r="H2100" s="280">
        <v>3451.24</v>
      </c>
      <c r="I2100" s="280">
        <v>3451.24</v>
      </c>
      <c r="J2100" s="280"/>
      <c r="K2100" s="280"/>
      <c r="L2100" s="354">
        <v>11.499916697211022</v>
      </c>
      <c r="M2100" s="354">
        <v>11.499916697211022</v>
      </c>
      <c r="N2100" s="354" t="s">
        <v>138</v>
      </c>
      <c r="O2100" s="354" t="s">
        <v>138</v>
      </c>
      <c r="P2100" s="281"/>
      <c r="Q2100" s="281"/>
      <c r="R2100" s="281">
        <v>6</v>
      </c>
    </row>
    <row r="2101" spans="1:18" ht="12.75">
      <c r="A2101" s="379" t="s">
        <v>3745</v>
      </c>
      <c r="B2101" s="380"/>
      <c r="C2101" s="380"/>
      <c r="D2101" s="380"/>
      <c r="E2101" s="380"/>
      <c r="F2101" s="380"/>
      <c r="G2101" s="380"/>
      <c r="H2101" s="380"/>
      <c r="I2101" s="380"/>
      <c r="J2101" s="380"/>
      <c r="K2101" s="380"/>
      <c r="L2101" s="380"/>
      <c r="M2101" s="380"/>
      <c r="N2101" s="380"/>
      <c r="O2101" s="380"/>
      <c r="P2101" s="380"/>
      <c r="Q2101" s="380"/>
      <c r="R2101" s="380"/>
    </row>
    <row r="2102" spans="1:18" ht="48">
      <c r="A2102" s="277">
        <v>72</v>
      </c>
      <c r="B2102" s="274" t="s">
        <v>3746</v>
      </c>
      <c r="C2102" s="278" t="s">
        <v>3747</v>
      </c>
      <c r="D2102" s="279">
        <v>12218.71</v>
      </c>
      <c r="E2102" s="279">
        <v>2654.02</v>
      </c>
      <c r="F2102" s="279">
        <v>70.760000000000005</v>
      </c>
      <c r="G2102" s="279">
        <v>9493.93</v>
      </c>
      <c r="H2102" s="280">
        <v>73413.919999999998</v>
      </c>
      <c r="I2102" s="280">
        <v>30521.18</v>
      </c>
      <c r="J2102" s="280">
        <v>395.73</v>
      </c>
      <c r="K2102" s="280">
        <v>42497.01</v>
      </c>
      <c r="L2102" s="354">
        <v>6.0083200272369179</v>
      </c>
      <c r="M2102" s="354">
        <v>11.499981160654404</v>
      </c>
      <c r="N2102" s="354">
        <v>5.5925664217071791</v>
      </c>
      <c r="O2102" s="354">
        <v>4.4762295487748487</v>
      </c>
      <c r="P2102" s="281"/>
      <c r="Q2102" s="281"/>
      <c r="R2102" s="281">
        <v>7</v>
      </c>
    </row>
    <row r="2103" spans="1:18" ht="48">
      <c r="A2103" s="277">
        <v>73</v>
      </c>
      <c r="B2103" s="274" t="s">
        <v>3748</v>
      </c>
      <c r="C2103" s="278" t="s">
        <v>3749</v>
      </c>
      <c r="D2103" s="279">
        <v>16392.8</v>
      </c>
      <c r="E2103" s="279">
        <v>2806.67</v>
      </c>
      <c r="F2103" s="279">
        <v>127.36</v>
      </c>
      <c r="G2103" s="279">
        <v>13458.77</v>
      </c>
      <c r="H2103" s="280">
        <v>93268.31</v>
      </c>
      <c r="I2103" s="280">
        <v>32276.71</v>
      </c>
      <c r="J2103" s="280">
        <v>712.3</v>
      </c>
      <c r="K2103" s="280">
        <v>60279.3</v>
      </c>
      <c r="L2103" s="354">
        <v>5.6895899419257239</v>
      </c>
      <c r="M2103" s="354">
        <v>11.500001781470568</v>
      </c>
      <c r="N2103" s="354">
        <v>5.5928077889447234</v>
      </c>
      <c r="O2103" s="354">
        <v>4.4788119568132903</v>
      </c>
      <c r="P2103" s="281"/>
      <c r="Q2103" s="281"/>
      <c r="R2103" s="281">
        <v>7</v>
      </c>
    </row>
    <row r="2104" spans="1:18" ht="48">
      <c r="A2104" s="277">
        <v>74</v>
      </c>
      <c r="B2104" s="274" t="s">
        <v>3750</v>
      </c>
      <c r="C2104" s="278" t="s">
        <v>3751</v>
      </c>
      <c r="D2104" s="279">
        <v>22208.55</v>
      </c>
      <c r="E2104" s="279">
        <v>4049.54</v>
      </c>
      <c r="F2104" s="279">
        <v>198.11</v>
      </c>
      <c r="G2104" s="279">
        <v>17960.900000000001</v>
      </c>
      <c r="H2104" s="280">
        <v>141012.59</v>
      </c>
      <c r="I2104" s="280">
        <v>46569.69</v>
      </c>
      <c r="J2104" s="280">
        <v>1108.03</v>
      </c>
      <c r="K2104" s="280">
        <v>93334.87</v>
      </c>
      <c r="L2104" s="354">
        <v>6.349473063302197</v>
      </c>
      <c r="M2104" s="354">
        <v>11.499995061167441</v>
      </c>
      <c r="N2104" s="354">
        <v>5.5930038867295941</v>
      </c>
      <c r="O2104" s="354">
        <v>5.1965586357031102</v>
      </c>
      <c r="P2104" s="281"/>
      <c r="Q2104" s="281"/>
      <c r="R2104" s="281">
        <v>7</v>
      </c>
    </row>
    <row r="2105" spans="1:18" ht="12.75">
      <c r="A2105" s="379" t="s">
        <v>3752</v>
      </c>
      <c r="B2105" s="380"/>
      <c r="C2105" s="380"/>
      <c r="D2105" s="380"/>
      <c r="E2105" s="380"/>
      <c r="F2105" s="380"/>
      <c r="G2105" s="380"/>
      <c r="H2105" s="380"/>
      <c r="I2105" s="380"/>
      <c r="J2105" s="380"/>
      <c r="K2105" s="380"/>
      <c r="L2105" s="380"/>
      <c r="M2105" s="380"/>
      <c r="N2105" s="380"/>
      <c r="O2105" s="380"/>
      <c r="P2105" s="380"/>
      <c r="Q2105" s="380"/>
      <c r="R2105" s="380"/>
    </row>
    <row r="2106" spans="1:18" ht="36">
      <c r="A2106" s="277">
        <v>75</v>
      </c>
      <c r="B2106" s="274" t="s">
        <v>3753</v>
      </c>
      <c r="C2106" s="278" t="s">
        <v>3754</v>
      </c>
      <c r="D2106" s="279">
        <v>6399.7</v>
      </c>
      <c r="E2106" s="279">
        <v>692.04</v>
      </c>
      <c r="F2106" s="279">
        <v>14.15</v>
      </c>
      <c r="G2106" s="279">
        <v>5693.51</v>
      </c>
      <c r="H2106" s="280">
        <v>20902.45</v>
      </c>
      <c r="I2106" s="280">
        <v>7958.75</v>
      </c>
      <c r="J2106" s="280">
        <v>79.150000000000006</v>
      </c>
      <c r="K2106" s="280">
        <v>12864.55</v>
      </c>
      <c r="L2106" s="354">
        <v>3.2661609137928345</v>
      </c>
      <c r="M2106" s="354">
        <v>11.500419050921913</v>
      </c>
      <c r="N2106" s="354">
        <v>5.5936395759717321</v>
      </c>
      <c r="O2106" s="354">
        <v>2.259511268092969</v>
      </c>
      <c r="P2106" s="281"/>
      <c r="Q2106" s="281"/>
      <c r="R2106" s="281">
        <v>8</v>
      </c>
    </row>
    <row r="2107" spans="1:18" ht="36">
      <c r="A2107" s="277">
        <v>76</v>
      </c>
      <c r="B2107" s="274" t="s">
        <v>3755</v>
      </c>
      <c r="C2107" s="278" t="s">
        <v>3756</v>
      </c>
      <c r="D2107" s="279">
        <v>13267.09</v>
      </c>
      <c r="E2107" s="279">
        <v>733.52</v>
      </c>
      <c r="F2107" s="279">
        <v>28.3</v>
      </c>
      <c r="G2107" s="279">
        <v>12505.27</v>
      </c>
      <c r="H2107" s="280">
        <v>36912.49</v>
      </c>
      <c r="I2107" s="280">
        <v>8435.73</v>
      </c>
      <c r="J2107" s="280">
        <v>158.29</v>
      </c>
      <c r="K2107" s="280">
        <v>28318.47</v>
      </c>
      <c r="L2107" s="354">
        <v>2.7822597118132157</v>
      </c>
      <c r="M2107" s="354">
        <v>11.500340822336133</v>
      </c>
      <c r="N2107" s="354">
        <v>5.5932862190812713</v>
      </c>
      <c r="O2107" s="354">
        <v>2.2645228771549917</v>
      </c>
      <c r="P2107" s="281"/>
      <c r="Q2107" s="281"/>
      <c r="R2107" s="281">
        <v>8</v>
      </c>
    </row>
    <row r="2108" spans="1:18" ht="24" customHeight="1">
      <c r="A2108" s="379" t="s">
        <v>3757</v>
      </c>
      <c r="B2108" s="380"/>
      <c r="C2108" s="380"/>
      <c r="D2108" s="380"/>
      <c r="E2108" s="380"/>
      <c r="F2108" s="380"/>
      <c r="G2108" s="380"/>
      <c r="H2108" s="380"/>
      <c r="I2108" s="380"/>
      <c r="J2108" s="380"/>
      <c r="K2108" s="380"/>
      <c r="L2108" s="380"/>
      <c r="M2108" s="380"/>
      <c r="N2108" s="380"/>
      <c r="O2108" s="380"/>
      <c r="P2108" s="380"/>
      <c r="Q2108" s="380"/>
      <c r="R2108" s="380"/>
    </row>
    <row r="2109" spans="1:18" ht="48">
      <c r="A2109" s="277">
        <v>77</v>
      </c>
      <c r="B2109" s="274" t="s">
        <v>3758</v>
      </c>
      <c r="C2109" s="278" t="s">
        <v>3759</v>
      </c>
      <c r="D2109" s="279">
        <v>4230.6099999999997</v>
      </c>
      <c r="E2109" s="279">
        <v>893.92</v>
      </c>
      <c r="F2109" s="279">
        <v>74.349999999999994</v>
      </c>
      <c r="G2109" s="279">
        <v>3262.34</v>
      </c>
      <c r="H2109" s="280">
        <v>31114.12</v>
      </c>
      <c r="I2109" s="280">
        <v>10280.49</v>
      </c>
      <c r="J2109" s="280">
        <v>413.63</v>
      </c>
      <c r="K2109" s="280">
        <v>20420</v>
      </c>
      <c r="L2109" s="354">
        <v>7.3545233429694541</v>
      </c>
      <c r="M2109" s="354">
        <v>11.500458654018257</v>
      </c>
      <c r="N2109" s="354">
        <v>5.5632817753866846</v>
      </c>
      <c r="O2109" s="354">
        <v>6.2593108014492662</v>
      </c>
      <c r="P2109" s="281"/>
      <c r="Q2109" s="281"/>
      <c r="R2109" s="281">
        <v>9</v>
      </c>
    </row>
    <row r="2110" spans="1:18" ht="48">
      <c r="A2110" s="277">
        <v>78</v>
      </c>
      <c r="B2110" s="274" t="s">
        <v>3760</v>
      </c>
      <c r="C2110" s="278" t="s">
        <v>3761</v>
      </c>
      <c r="D2110" s="279">
        <v>4836.68</v>
      </c>
      <c r="E2110" s="279">
        <v>986.99</v>
      </c>
      <c r="F2110" s="279">
        <v>74.349999999999994</v>
      </c>
      <c r="G2110" s="279">
        <v>3775.34</v>
      </c>
      <c r="H2110" s="280">
        <v>35164.46</v>
      </c>
      <c r="I2110" s="280">
        <v>11350.83</v>
      </c>
      <c r="J2110" s="280">
        <v>413.63</v>
      </c>
      <c r="K2110" s="280">
        <v>23400</v>
      </c>
      <c r="L2110" s="354">
        <v>7.2703714117948666</v>
      </c>
      <c r="M2110" s="354">
        <v>11.500450865763584</v>
      </c>
      <c r="N2110" s="354">
        <v>5.5632817753866846</v>
      </c>
      <c r="O2110" s="354">
        <v>6.19811725566439</v>
      </c>
      <c r="P2110" s="281"/>
      <c r="Q2110" s="281"/>
      <c r="R2110" s="281">
        <v>9</v>
      </c>
    </row>
    <row r="2111" spans="1:18" ht="48">
      <c r="A2111" s="277">
        <v>79</v>
      </c>
      <c r="B2111" s="274" t="s">
        <v>3762</v>
      </c>
      <c r="C2111" s="278" t="s">
        <v>3763</v>
      </c>
      <c r="D2111" s="279">
        <v>5275.29</v>
      </c>
      <c r="E2111" s="279">
        <v>1089.5999999999999</v>
      </c>
      <c r="F2111" s="279">
        <v>74.349999999999994</v>
      </c>
      <c r="G2111" s="279">
        <v>4111.34</v>
      </c>
      <c r="H2111" s="280">
        <v>38428.47</v>
      </c>
      <c r="I2111" s="280">
        <v>12530.84</v>
      </c>
      <c r="J2111" s="280">
        <v>413.63</v>
      </c>
      <c r="K2111" s="280">
        <v>25484</v>
      </c>
      <c r="L2111" s="354">
        <v>7.284617528135894</v>
      </c>
      <c r="M2111" s="354">
        <v>11.500403817914831</v>
      </c>
      <c r="N2111" s="354">
        <v>5.5632817753866846</v>
      </c>
      <c r="O2111" s="354">
        <v>6.1984657070444182</v>
      </c>
      <c r="P2111" s="281"/>
      <c r="Q2111" s="281"/>
      <c r="R2111" s="281">
        <v>9</v>
      </c>
    </row>
    <row r="2112" spans="1:18" ht="48">
      <c r="A2112" s="277">
        <v>80</v>
      </c>
      <c r="B2112" s="274" t="s">
        <v>3764</v>
      </c>
      <c r="C2112" s="278" t="s">
        <v>3765</v>
      </c>
      <c r="D2112" s="279">
        <v>6322.19</v>
      </c>
      <c r="E2112" s="279">
        <v>1322.5</v>
      </c>
      <c r="F2112" s="279">
        <v>74.349999999999994</v>
      </c>
      <c r="G2112" s="279">
        <v>4925.34</v>
      </c>
      <c r="H2112" s="280">
        <v>46154.94</v>
      </c>
      <c r="I2112" s="280">
        <v>15209.31</v>
      </c>
      <c r="J2112" s="280">
        <v>413.63</v>
      </c>
      <c r="K2112" s="280">
        <v>30532</v>
      </c>
      <c r="L2112" s="354">
        <v>7.3004670849816291</v>
      </c>
      <c r="M2112" s="354">
        <v>11.500423440453686</v>
      </c>
      <c r="N2112" s="354">
        <v>5.5632817753866846</v>
      </c>
      <c r="O2112" s="354">
        <v>6.1989629142353619</v>
      </c>
      <c r="P2112" s="281"/>
      <c r="Q2112" s="281"/>
      <c r="R2112" s="281">
        <v>9</v>
      </c>
    </row>
    <row r="2113" spans="1:18" ht="48">
      <c r="A2113" s="277">
        <v>81</v>
      </c>
      <c r="B2113" s="274" t="s">
        <v>3766</v>
      </c>
      <c r="C2113" s="278" t="s">
        <v>3767</v>
      </c>
      <c r="D2113" s="279">
        <v>7169.58</v>
      </c>
      <c r="E2113" s="279">
        <v>1394.89</v>
      </c>
      <c r="F2113" s="279">
        <v>74.349999999999994</v>
      </c>
      <c r="G2113" s="279">
        <v>5700.34</v>
      </c>
      <c r="H2113" s="280">
        <v>51789.43</v>
      </c>
      <c r="I2113" s="280">
        <v>16041.8</v>
      </c>
      <c r="J2113" s="280">
        <v>413.63</v>
      </c>
      <c r="K2113" s="280">
        <v>35334</v>
      </c>
      <c r="L2113" s="354">
        <v>7.2234956580441256</v>
      </c>
      <c r="M2113" s="354">
        <v>11.500405049860561</v>
      </c>
      <c r="N2113" s="354">
        <v>5.5632817753866846</v>
      </c>
      <c r="O2113" s="354">
        <v>6.1985776287028491</v>
      </c>
      <c r="P2113" s="281"/>
      <c r="Q2113" s="281"/>
      <c r="R2113" s="281">
        <v>9</v>
      </c>
    </row>
    <row r="2114" spans="1:18" ht="48">
      <c r="A2114" s="277">
        <v>82</v>
      </c>
      <c r="B2114" s="274" t="s">
        <v>3768</v>
      </c>
      <c r="C2114" s="278" t="s">
        <v>3769</v>
      </c>
      <c r="D2114" s="279">
        <v>8718.31</v>
      </c>
      <c r="E2114" s="279">
        <v>1550</v>
      </c>
      <c r="F2114" s="279">
        <v>190.2</v>
      </c>
      <c r="G2114" s="279">
        <v>6978.11</v>
      </c>
      <c r="H2114" s="280">
        <v>61806.13</v>
      </c>
      <c r="I2114" s="280">
        <v>17825.689999999999</v>
      </c>
      <c r="J2114" s="280">
        <v>1058.8599999999999</v>
      </c>
      <c r="K2114" s="280">
        <v>42921.58</v>
      </c>
      <c r="L2114" s="354">
        <v>7.0892328903193391</v>
      </c>
      <c r="M2114" s="354">
        <v>11.500445161290322</v>
      </c>
      <c r="N2114" s="354">
        <v>5.5670872765509989</v>
      </c>
      <c r="O2114" s="354">
        <v>6.1508889942978833</v>
      </c>
      <c r="P2114" s="281"/>
      <c r="Q2114" s="281"/>
      <c r="R2114" s="281">
        <v>9</v>
      </c>
    </row>
    <row r="2115" spans="1:18" ht="48">
      <c r="A2115" s="277">
        <v>83</v>
      </c>
      <c r="B2115" s="274" t="s">
        <v>3770</v>
      </c>
      <c r="C2115" s="278" t="s">
        <v>3771</v>
      </c>
      <c r="D2115" s="279">
        <v>10541.1</v>
      </c>
      <c r="E2115" s="279">
        <v>1821.17</v>
      </c>
      <c r="F2115" s="279">
        <v>291.41000000000003</v>
      </c>
      <c r="G2115" s="279">
        <v>8428.52</v>
      </c>
      <c r="H2115" s="280">
        <v>75026.89</v>
      </c>
      <c r="I2115" s="280">
        <v>20944.189999999999</v>
      </c>
      <c r="J2115" s="280">
        <v>1621.11</v>
      </c>
      <c r="K2115" s="280">
        <v>52461.59</v>
      </c>
      <c r="L2115" s="354">
        <v>7.1175579398734472</v>
      </c>
      <c r="M2115" s="354">
        <v>11.500403586705248</v>
      </c>
      <c r="N2115" s="354">
        <v>5.5629868570055923</v>
      </c>
      <c r="O2115" s="354">
        <v>6.2242944194235754</v>
      </c>
      <c r="P2115" s="281"/>
      <c r="Q2115" s="281"/>
      <c r="R2115" s="281">
        <v>9</v>
      </c>
    </row>
    <row r="2116" spans="1:18" ht="48">
      <c r="A2116" s="277">
        <v>84</v>
      </c>
      <c r="B2116" s="274" t="s">
        <v>3772</v>
      </c>
      <c r="C2116" s="278" t="s">
        <v>3773</v>
      </c>
      <c r="D2116" s="279">
        <v>11837.38</v>
      </c>
      <c r="E2116" s="279">
        <v>2008.45</v>
      </c>
      <c r="F2116" s="279">
        <v>291.41000000000003</v>
      </c>
      <c r="G2116" s="279">
        <v>9537.52</v>
      </c>
      <c r="H2116" s="280">
        <v>84059.77</v>
      </c>
      <c r="I2116" s="280">
        <v>23098.07</v>
      </c>
      <c r="J2116" s="280">
        <v>1621.11</v>
      </c>
      <c r="K2116" s="280">
        <v>59340.59</v>
      </c>
      <c r="L2116" s="354">
        <v>7.1012141200164232</v>
      </c>
      <c r="M2116" s="354">
        <v>11.500445617267046</v>
      </c>
      <c r="N2116" s="354">
        <v>5.5629868570055923</v>
      </c>
      <c r="O2116" s="354">
        <v>6.2218050394651856</v>
      </c>
      <c r="P2116" s="281"/>
      <c r="Q2116" s="281"/>
      <c r="R2116" s="281">
        <v>9</v>
      </c>
    </row>
    <row r="2117" spans="1:18" ht="48">
      <c r="A2117" s="277">
        <v>85</v>
      </c>
      <c r="B2117" s="274" t="s">
        <v>3774</v>
      </c>
      <c r="C2117" s="278" t="s">
        <v>3775</v>
      </c>
      <c r="D2117" s="279">
        <v>15641.59</v>
      </c>
      <c r="E2117" s="279">
        <v>2532.4</v>
      </c>
      <c r="F2117" s="279">
        <v>377.74</v>
      </c>
      <c r="G2117" s="279">
        <v>12731.45</v>
      </c>
      <c r="H2117" s="280">
        <v>110456.38</v>
      </c>
      <c r="I2117" s="280">
        <v>29123.66</v>
      </c>
      <c r="J2117" s="280">
        <v>2101.4299999999998</v>
      </c>
      <c r="K2117" s="280">
        <v>79231.289999999994</v>
      </c>
      <c r="L2117" s="354">
        <v>7.0617104782825786</v>
      </c>
      <c r="M2117" s="354">
        <v>11.50041857526457</v>
      </c>
      <c r="N2117" s="354">
        <v>5.5631651400434157</v>
      </c>
      <c r="O2117" s="354">
        <v>6.2232730757297867</v>
      </c>
      <c r="P2117" s="281"/>
      <c r="Q2117" s="281"/>
      <c r="R2117" s="281">
        <v>9</v>
      </c>
    </row>
    <row r="2118" spans="1:18" ht="84">
      <c r="A2118" s="277">
        <v>86</v>
      </c>
      <c r="B2118" s="274" t="s">
        <v>3776</v>
      </c>
      <c r="C2118" s="278" t="s">
        <v>3777</v>
      </c>
      <c r="D2118" s="279">
        <v>4015.05</v>
      </c>
      <c r="E2118" s="279">
        <v>1930.32</v>
      </c>
      <c r="F2118" s="279">
        <v>76.38</v>
      </c>
      <c r="G2118" s="279">
        <v>2008.35</v>
      </c>
      <c r="H2118" s="280">
        <v>31725.13</v>
      </c>
      <c r="I2118" s="280">
        <v>22199.52</v>
      </c>
      <c r="J2118" s="280">
        <v>404.54</v>
      </c>
      <c r="K2118" s="280">
        <v>9121.07</v>
      </c>
      <c r="L2118" s="354">
        <v>7.9015529071867103</v>
      </c>
      <c r="M2118" s="354">
        <v>11.500435161009575</v>
      </c>
      <c r="N2118" s="354">
        <v>5.2964126734747321</v>
      </c>
      <c r="O2118" s="354">
        <v>4.5415739288470638</v>
      </c>
      <c r="P2118" s="281"/>
      <c r="Q2118" s="281"/>
      <c r="R2118" s="281">
        <v>9</v>
      </c>
    </row>
    <row r="2119" spans="1:18" ht="84">
      <c r="A2119" s="277">
        <v>87</v>
      </c>
      <c r="B2119" s="274" t="s">
        <v>3778</v>
      </c>
      <c r="C2119" s="278" t="s">
        <v>3779</v>
      </c>
      <c r="D2119" s="279">
        <v>4288.45</v>
      </c>
      <c r="E2119" s="279">
        <v>1780.95</v>
      </c>
      <c r="F2119" s="279">
        <v>76.989999999999995</v>
      </c>
      <c r="G2119" s="279">
        <v>2430.5100000000002</v>
      </c>
      <c r="H2119" s="280">
        <v>34071.75</v>
      </c>
      <c r="I2119" s="280">
        <v>20481.7</v>
      </c>
      <c r="J2119" s="280">
        <v>407.94</v>
      </c>
      <c r="K2119" s="280">
        <v>13182.11</v>
      </c>
      <c r="L2119" s="354">
        <v>7.9450034394711375</v>
      </c>
      <c r="M2119" s="354">
        <v>11.500435161009573</v>
      </c>
      <c r="N2119" s="354">
        <v>5.2986102091180678</v>
      </c>
      <c r="O2119" s="354">
        <v>5.4235983394431617</v>
      </c>
      <c r="P2119" s="281"/>
      <c r="Q2119" s="281"/>
      <c r="R2119" s="281">
        <v>9</v>
      </c>
    </row>
    <row r="2120" spans="1:18" ht="84">
      <c r="A2120" s="277">
        <v>88</v>
      </c>
      <c r="B2120" s="274" t="s">
        <v>3780</v>
      </c>
      <c r="C2120" s="278" t="s">
        <v>3781</v>
      </c>
      <c r="D2120" s="279">
        <v>5128.1899999999996</v>
      </c>
      <c r="E2120" s="279">
        <v>1780.95</v>
      </c>
      <c r="F2120" s="279">
        <v>82.99</v>
      </c>
      <c r="G2120" s="279">
        <v>3264.25</v>
      </c>
      <c r="H2120" s="280">
        <v>38650.26</v>
      </c>
      <c r="I2120" s="280">
        <v>20481.7</v>
      </c>
      <c r="J2120" s="280">
        <v>439.69</v>
      </c>
      <c r="K2120" s="280">
        <v>17728.87</v>
      </c>
      <c r="L2120" s="354">
        <v>7.5368229336276551</v>
      </c>
      <c r="M2120" s="354">
        <v>11.500435161009573</v>
      </c>
      <c r="N2120" s="354">
        <v>5.298108205807929</v>
      </c>
      <c r="O2120" s="354">
        <v>5.4312230987209924</v>
      </c>
      <c r="P2120" s="281"/>
      <c r="Q2120" s="281"/>
      <c r="R2120" s="281">
        <v>9</v>
      </c>
    </row>
    <row r="2121" spans="1:18" ht="96">
      <c r="A2121" s="277">
        <v>89</v>
      </c>
      <c r="B2121" s="274" t="s">
        <v>3782</v>
      </c>
      <c r="C2121" s="278" t="s">
        <v>3783</v>
      </c>
      <c r="D2121" s="279">
        <v>4147.9399999999996</v>
      </c>
      <c r="E2121" s="279">
        <v>2079.69</v>
      </c>
      <c r="F2121" s="279">
        <v>76.38</v>
      </c>
      <c r="G2121" s="279">
        <v>1991.87</v>
      </c>
      <c r="H2121" s="280">
        <v>33352.839999999997</v>
      </c>
      <c r="I2121" s="280">
        <v>23917.34</v>
      </c>
      <c r="J2121" s="280">
        <v>404.54</v>
      </c>
      <c r="K2121" s="280">
        <v>9030.9599999999991</v>
      </c>
      <c r="L2121" s="354">
        <v>8.0408202625881771</v>
      </c>
      <c r="M2121" s="354">
        <v>11.500435161009573</v>
      </c>
      <c r="N2121" s="354">
        <v>5.2964126734747321</v>
      </c>
      <c r="O2121" s="354">
        <v>4.5339103455546796</v>
      </c>
      <c r="P2121" s="281"/>
      <c r="Q2121" s="281"/>
      <c r="R2121" s="281">
        <v>9</v>
      </c>
    </row>
    <row r="2122" spans="1:18" ht="96">
      <c r="A2122" s="277">
        <v>90</v>
      </c>
      <c r="B2122" s="274" t="s">
        <v>3784</v>
      </c>
      <c r="C2122" s="278" t="s">
        <v>3785</v>
      </c>
      <c r="D2122" s="279">
        <v>4388.49</v>
      </c>
      <c r="E2122" s="279">
        <v>1907.34</v>
      </c>
      <c r="F2122" s="279">
        <v>76.989999999999995</v>
      </c>
      <c r="G2122" s="279">
        <v>2404.16</v>
      </c>
      <c r="H2122" s="280">
        <v>35379.730000000003</v>
      </c>
      <c r="I2122" s="280">
        <v>21935.24</v>
      </c>
      <c r="J2122" s="280">
        <v>407.94</v>
      </c>
      <c r="K2122" s="280">
        <v>13036.55</v>
      </c>
      <c r="L2122" s="354">
        <v>8.0619370216179149</v>
      </c>
      <c r="M2122" s="354">
        <v>11.500435161009575</v>
      </c>
      <c r="N2122" s="354">
        <v>5.2986102091180678</v>
      </c>
      <c r="O2122" s="354">
        <v>5.4224968388127248</v>
      </c>
      <c r="P2122" s="281"/>
      <c r="Q2122" s="281"/>
      <c r="R2122" s="281">
        <v>9</v>
      </c>
    </row>
    <row r="2123" spans="1:18" ht="96">
      <c r="A2123" s="277">
        <v>91</v>
      </c>
      <c r="B2123" s="274" t="s">
        <v>3786</v>
      </c>
      <c r="C2123" s="278" t="s">
        <v>3787</v>
      </c>
      <c r="D2123" s="279">
        <v>5232.37</v>
      </c>
      <c r="E2123" s="279">
        <v>1907.34</v>
      </c>
      <c r="F2123" s="279">
        <v>82.99</v>
      </c>
      <c r="G2123" s="279">
        <v>3242.04</v>
      </c>
      <c r="H2123" s="280">
        <v>39981.18</v>
      </c>
      <c r="I2123" s="280">
        <v>21935.24</v>
      </c>
      <c r="J2123" s="280">
        <v>439.69</v>
      </c>
      <c r="K2123" s="280">
        <v>17606.25</v>
      </c>
      <c r="L2123" s="354">
        <v>7.6411224741369592</v>
      </c>
      <c r="M2123" s="354">
        <v>11.500435161009575</v>
      </c>
      <c r="N2123" s="354">
        <v>5.298108205807929</v>
      </c>
      <c r="O2123" s="354">
        <v>5.430608505755635</v>
      </c>
      <c r="P2123" s="281"/>
      <c r="Q2123" s="281"/>
      <c r="R2123" s="281">
        <v>9</v>
      </c>
    </row>
    <row r="2124" spans="1:18" ht="12.75">
      <c r="A2124" s="379" t="s">
        <v>3788</v>
      </c>
      <c r="B2124" s="380"/>
      <c r="C2124" s="380"/>
      <c r="D2124" s="380"/>
      <c r="E2124" s="380"/>
      <c r="F2124" s="380"/>
      <c r="G2124" s="380"/>
      <c r="H2124" s="380"/>
      <c r="I2124" s="380"/>
      <c r="J2124" s="380"/>
      <c r="K2124" s="380"/>
      <c r="L2124" s="380"/>
      <c r="M2124" s="380"/>
      <c r="N2124" s="380"/>
      <c r="O2124" s="380"/>
      <c r="P2124" s="380"/>
      <c r="Q2124" s="380"/>
      <c r="R2124" s="380"/>
    </row>
    <row r="2125" spans="1:18" ht="24">
      <c r="A2125" s="277">
        <v>92</v>
      </c>
      <c r="B2125" s="274" t="s">
        <v>3789</v>
      </c>
      <c r="C2125" s="278" t="s">
        <v>3790</v>
      </c>
      <c r="D2125" s="279">
        <v>478.69</v>
      </c>
      <c r="E2125" s="279">
        <v>314.27</v>
      </c>
      <c r="F2125" s="279">
        <v>1.05</v>
      </c>
      <c r="G2125" s="279">
        <v>163.37</v>
      </c>
      <c r="H2125" s="280">
        <v>4431.01</v>
      </c>
      <c r="I2125" s="280">
        <v>3614.13</v>
      </c>
      <c r="J2125" s="280">
        <v>5.53</v>
      </c>
      <c r="K2125" s="280">
        <v>811.35</v>
      </c>
      <c r="L2125" s="354">
        <v>9.2565334558900343</v>
      </c>
      <c r="M2125" s="354">
        <v>11.500079549432018</v>
      </c>
      <c r="N2125" s="354">
        <v>5.2666666666666666</v>
      </c>
      <c r="O2125" s="354">
        <v>4.9663340882658993</v>
      </c>
      <c r="P2125" s="281"/>
      <c r="Q2125" s="281"/>
      <c r="R2125" s="281">
        <v>10</v>
      </c>
    </row>
    <row r="2126" spans="1:18" ht="24">
      <c r="A2126" s="277">
        <v>93</v>
      </c>
      <c r="B2126" s="274" t="s">
        <v>3791</v>
      </c>
      <c r="C2126" s="278" t="s">
        <v>3792</v>
      </c>
      <c r="D2126" s="279">
        <v>1155.83</v>
      </c>
      <c r="E2126" s="279">
        <v>1054.08</v>
      </c>
      <c r="F2126" s="279"/>
      <c r="G2126" s="279">
        <v>101.75</v>
      </c>
      <c r="H2126" s="280">
        <v>12825</v>
      </c>
      <c r="I2126" s="280">
        <v>12121.92</v>
      </c>
      <c r="J2126" s="280"/>
      <c r="K2126" s="280">
        <v>703.08</v>
      </c>
      <c r="L2126" s="354">
        <v>11.095922410735144</v>
      </c>
      <c r="M2126" s="354">
        <v>11.5</v>
      </c>
      <c r="N2126" s="354" t="s">
        <v>138</v>
      </c>
      <c r="O2126" s="354">
        <v>6.9098771498771505</v>
      </c>
      <c r="P2126" s="281"/>
      <c r="Q2126" s="281"/>
      <c r="R2126" s="281">
        <v>10</v>
      </c>
    </row>
    <row r="2127" spans="1:18" ht="12.75">
      <c r="A2127" s="379" t="s">
        <v>3793</v>
      </c>
      <c r="B2127" s="380"/>
      <c r="C2127" s="380"/>
      <c r="D2127" s="380"/>
      <c r="E2127" s="380"/>
      <c r="F2127" s="380"/>
      <c r="G2127" s="380"/>
      <c r="H2127" s="380"/>
      <c r="I2127" s="380"/>
      <c r="J2127" s="380"/>
      <c r="K2127" s="380"/>
      <c r="L2127" s="380"/>
      <c r="M2127" s="380"/>
      <c r="N2127" s="380"/>
      <c r="O2127" s="380"/>
      <c r="P2127" s="380"/>
      <c r="Q2127" s="380"/>
      <c r="R2127" s="380"/>
    </row>
    <row r="2128" spans="1:18">
      <c r="A2128" s="277">
        <v>94</v>
      </c>
      <c r="B2128" s="274" t="s">
        <v>3794</v>
      </c>
      <c r="C2128" s="278" t="s">
        <v>3793</v>
      </c>
      <c r="D2128" s="279">
        <v>29306.18</v>
      </c>
      <c r="E2128" s="279">
        <v>11903.4</v>
      </c>
      <c r="F2128" s="279">
        <v>6339.85</v>
      </c>
      <c r="G2128" s="279">
        <v>11062.93</v>
      </c>
      <c r="H2128" s="280">
        <v>233222.87</v>
      </c>
      <c r="I2128" s="280">
        <v>136894.20000000001</v>
      </c>
      <c r="J2128" s="280">
        <v>33977.17</v>
      </c>
      <c r="K2128" s="280">
        <v>62351.5</v>
      </c>
      <c r="L2128" s="354">
        <v>7.9581463704925035</v>
      </c>
      <c r="M2128" s="354">
        <v>11.500428449014569</v>
      </c>
      <c r="N2128" s="354">
        <v>5.359301876227355</v>
      </c>
      <c r="O2128" s="354">
        <v>5.6360747107683045</v>
      </c>
      <c r="P2128" s="281"/>
      <c r="Q2128" s="281"/>
      <c r="R2128" s="281">
        <v>11</v>
      </c>
    </row>
    <row r="2129" spans="1:18" ht="27.75" customHeight="1">
      <c r="A2129" s="379" t="s">
        <v>3795</v>
      </c>
      <c r="B2129" s="380"/>
      <c r="C2129" s="380"/>
      <c r="D2129" s="380"/>
      <c r="E2129" s="380"/>
      <c r="F2129" s="380"/>
      <c r="G2129" s="380"/>
      <c r="H2129" s="380"/>
      <c r="I2129" s="380"/>
      <c r="J2129" s="380"/>
      <c r="K2129" s="380"/>
      <c r="L2129" s="380"/>
      <c r="M2129" s="380"/>
      <c r="N2129" s="380"/>
      <c r="O2129" s="380"/>
      <c r="P2129" s="380"/>
      <c r="Q2129" s="380"/>
      <c r="R2129" s="380"/>
    </row>
    <row r="2130" spans="1:18" ht="84">
      <c r="A2130" s="277">
        <v>95</v>
      </c>
      <c r="B2130" s="274" t="s">
        <v>3796</v>
      </c>
      <c r="C2130" s="278" t="s">
        <v>3797</v>
      </c>
      <c r="D2130" s="279">
        <v>18.440000000000001</v>
      </c>
      <c r="E2130" s="279">
        <v>10.19</v>
      </c>
      <c r="F2130" s="279">
        <v>8.18</v>
      </c>
      <c r="G2130" s="279">
        <v>7.0000000000000007E-2</v>
      </c>
      <c r="H2130" s="280">
        <v>161.01</v>
      </c>
      <c r="I2130" s="280">
        <v>117.19</v>
      </c>
      <c r="J2130" s="280">
        <v>43.18</v>
      </c>
      <c r="K2130" s="280">
        <v>0.64</v>
      </c>
      <c r="L2130" s="354">
        <v>8.731561822125812</v>
      </c>
      <c r="M2130" s="354">
        <v>11.500490677134446</v>
      </c>
      <c r="N2130" s="354">
        <v>5.2787286063569683</v>
      </c>
      <c r="O2130" s="354">
        <v>9.1428571428571423</v>
      </c>
      <c r="P2130" s="281"/>
      <c r="Q2130" s="281"/>
      <c r="R2130" s="281">
        <v>12</v>
      </c>
    </row>
    <row r="2131" spans="1:18" ht="84">
      <c r="A2131" s="277">
        <v>96</v>
      </c>
      <c r="B2131" s="274" t="s">
        <v>3798</v>
      </c>
      <c r="C2131" s="278" t="s">
        <v>3799</v>
      </c>
      <c r="D2131" s="279">
        <v>55.3</v>
      </c>
      <c r="E2131" s="279">
        <v>30.57</v>
      </c>
      <c r="F2131" s="279">
        <v>24.53</v>
      </c>
      <c r="G2131" s="279">
        <v>0.2</v>
      </c>
      <c r="H2131" s="280">
        <v>483.02</v>
      </c>
      <c r="I2131" s="280">
        <v>351.57</v>
      </c>
      <c r="J2131" s="280">
        <v>129.53</v>
      </c>
      <c r="K2131" s="280">
        <v>1.92</v>
      </c>
      <c r="L2131" s="354">
        <v>8.7345388788426757</v>
      </c>
      <c r="M2131" s="354">
        <v>11.500490677134446</v>
      </c>
      <c r="N2131" s="354">
        <v>5.2804728903383609</v>
      </c>
      <c r="O2131" s="354">
        <v>9.6</v>
      </c>
      <c r="P2131" s="281"/>
      <c r="Q2131" s="281"/>
      <c r="R2131" s="281">
        <v>12</v>
      </c>
    </row>
    <row r="2132" spans="1:18" ht="84">
      <c r="A2132" s="282">
        <v>97</v>
      </c>
      <c r="B2132" s="283" t="s">
        <v>3800</v>
      </c>
      <c r="C2132" s="284" t="s">
        <v>3801</v>
      </c>
      <c r="D2132" s="285">
        <v>78.98</v>
      </c>
      <c r="E2132" s="285">
        <v>50.95</v>
      </c>
      <c r="F2132" s="285">
        <v>27.8</v>
      </c>
      <c r="G2132" s="285">
        <v>0.23</v>
      </c>
      <c r="H2132" s="286">
        <v>734.93</v>
      </c>
      <c r="I2132" s="286">
        <v>585.95000000000005</v>
      </c>
      <c r="J2132" s="286">
        <v>146.80000000000001</v>
      </c>
      <c r="K2132" s="286">
        <v>2.1800000000000002</v>
      </c>
      <c r="L2132" s="355">
        <v>9.3052671562420848</v>
      </c>
      <c r="M2132" s="355">
        <v>11.500490677134446</v>
      </c>
      <c r="N2132" s="355">
        <v>5.2805755395683454</v>
      </c>
      <c r="O2132" s="355">
        <v>9.4782608695652169</v>
      </c>
      <c r="P2132" s="287"/>
      <c r="Q2132" s="287"/>
      <c r="R2132" s="287">
        <v>12</v>
      </c>
    </row>
    <row r="2133" spans="1:18" ht="12.75">
      <c r="A2133" s="360" t="s">
        <v>3802</v>
      </c>
      <c r="B2133" s="361"/>
      <c r="C2133" s="361"/>
      <c r="D2133" s="361"/>
      <c r="E2133" s="361"/>
      <c r="F2133" s="361"/>
      <c r="G2133" s="361"/>
      <c r="H2133" s="361"/>
      <c r="I2133" s="361"/>
      <c r="J2133" s="361"/>
      <c r="K2133" s="361"/>
      <c r="L2133" s="361"/>
      <c r="M2133" s="361"/>
      <c r="N2133" s="361"/>
      <c r="O2133" s="361"/>
      <c r="P2133" s="361"/>
      <c r="Q2133" s="361"/>
      <c r="R2133" s="361"/>
    </row>
    <row r="2134" spans="1:18" ht="12.75">
      <c r="A2134" s="379" t="s">
        <v>3803</v>
      </c>
      <c r="B2134" s="380"/>
      <c r="C2134" s="380"/>
      <c r="D2134" s="380"/>
      <c r="E2134" s="380"/>
      <c r="F2134" s="380"/>
      <c r="G2134" s="380"/>
      <c r="H2134" s="380"/>
      <c r="I2134" s="380"/>
      <c r="J2134" s="380"/>
      <c r="K2134" s="380"/>
      <c r="L2134" s="380"/>
      <c r="M2134" s="380"/>
      <c r="N2134" s="380"/>
      <c r="O2134" s="380"/>
      <c r="P2134" s="380"/>
      <c r="Q2134" s="380"/>
      <c r="R2134" s="380"/>
    </row>
    <row r="2135" spans="1:18" ht="36">
      <c r="A2135" s="277">
        <v>98</v>
      </c>
      <c r="B2135" s="274" t="s">
        <v>3804</v>
      </c>
      <c r="C2135" s="278" t="s">
        <v>3805</v>
      </c>
      <c r="D2135" s="279">
        <v>2217.0700000000002</v>
      </c>
      <c r="E2135" s="279">
        <v>2110.9</v>
      </c>
      <c r="F2135" s="279">
        <v>106.17</v>
      </c>
      <c r="G2135" s="279"/>
      <c r="H2135" s="280">
        <v>24967.55</v>
      </c>
      <c r="I2135" s="280">
        <v>24275.35</v>
      </c>
      <c r="J2135" s="280">
        <v>692.2</v>
      </c>
      <c r="K2135" s="280"/>
      <c r="L2135" s="354">
        <v>11.261507304685914</v>
      </c>
      <c r="M2135" s="354">
        <v>11.499999999999998</v>
      </c>
      <c r="N2135" s="354">
        <v>6.5197325044739571</v>
      </c>
      <c r="O2135" s="354" t="s">
        <v>138</v>
      </c>
      <c r="P2135" s="281"/>
      <c r="Q2135" s="281"/>
      <c r="R2135" s="281">
        <v>1</v>
      </c>
    </row>
    <row r="2136" spans="1:18" ht="36">
      <c r="A2136" s="277">
        <v>99</v>
      </c>
      <c r="B2136" s="274" t="s">
        <v>3806</v>
      </c>
      <c r="C2136" s="278" t="s">
        <v>3807</v>
      </c>
      <c r="D2136" s="279">
        <v>4335.79</v>
      </c>
      <c r="E2136" s="279">
        <v>4090.5</v>
      </c>
      <c r="F2136" s="279">
        <v>245.29</v>
      </c>
      <c r="G2136" s="279"/>
      <c r="H2136" s="280">
        <v>48639.97</v>
      </c>
      <c r="I2136" s="280">
        <v>47040.75</v>
      </c>
      <c r="J2136" s="280">
        <v>1599.22</v>
      </c>
      <c r="K2136" s="280"/>
      <c r="L2136" s="354">
        <v>11.218248577537196</v>
      </c>
      <c r="M2136" s="354">
        <v>11.5</v>
      </c>
      <c r="N2136" s="354">
        <v>6.5197113620612344</v>
      </c>
      <c r="O2136" s="354" t="s">
        <v>138</v>
      </c>
      <c r="P2136" s="281"/>
      <c r="Q2136" s="281"/>
      <c r="R2136" s="281">
        <v>1</v>
      </c>
    </row>
    <row r="2137" spans="1:18" ht="36">
      <c r="A2137" s="277">
        <v>100</v>
      </c>
      <c r="B2137" s="274" t="s">
        <v>3808</v>
      </c>
      <c r="C2137" s="278" t="s">
        <v>3809</v>
      </c>
      <c r="D2137" s="279">
        <v>5591.72</v>
      </c>
      <c r="E2137" s="279">
        <v>5302.5</v>
      </c>
      <c r="F2137" s="279">
        <v>289.22000000000003</v>
      </c>
      <c r="G2137" s="279"/>
      <c r="H2137" s="280">
        <v>62864.4</v>
      </c>
      <c r="I2137" s="280">
        <v>60978.75</v>
      </c>
      <c r="J2137" s="280">
        <v>1885.65</v>
      </c>
      <c r="K2137" s="280"/>
      <c r="L2137" s="354">
        <v>11.242408418161139</v>
      </c>
      <c r="M2137" s="354">
        <v>11.5</v>
      </c>
      <c r="N2137" s="354">
        <v>6.5197773321347068</v>
      </c>
      <c r="O2137" s="354" t="s">
        <v>138</v>
      </c>
      <c r="P2137" s="281"/>
      <c r="Q2137" s="281"/>
      <c r="R2137" s="281">
        <v>1</v>
      </c>
    </row>
    <row r="2138" spans="1:18" ht="12.75">
      <c r="A2138" s="379" t="s">
        <v>3810</v>
      </c>
      <c r="B2138" s="380"/>
      <c r="C2138" s="380"/>
      <c r="D2138" s="380"/>
      <c r="E2138" s="380"/>
      <c r="F2138" s="380"/>
      <c r="G2138" s="380"/>
      <c r="H2138" s="380"/>
      <c r="I2138" s="380"/>
      <c r="J2138" s="380"/>
      <c r="K2138" s="380"/>
      <c r="L2138" s="380"/>
      <c r="M2138" s="380"/>
      <c r="N2138" s="380"/>
      <c r="O2138" s="380"/>
      <c r="P2138" s="380"/>
      <c r="Q2138" s="380"/>
      <c r="R2138" s="380"/>
    </row>
    <row r="2139" spans="1:18">
      <c r="A2139" s="277">
        <v>101</v>
      </c>
      <c r="B2139" s="274" t="s">
        <v>3811</v>
      </c>
      <c r="C2139" s="278" t="s">
        <v>3812</v>
      </c>
      <c r="D2139" s="279">
        <v>500.33</v>
      </c>
      <c r="E2139" s="279">
        <v>500.33</v>
      </c>
      <c r="F2139" s="279"/>
      <c r="G2139" s="279"/>
      <c r="H2139" s="280">
        <v>5754.03</v>
      </c>
      <c r="I2139" s="280">
        <v>5754.03</v>
      </c>
      <c r="J2139" s="280"/>
      <c r="K2139" s="280"/>
      <c r="L2139" s="354">
        <v>11.500469690004596</v>
      </c>
      <c r="M2139" s="354">
        <v>11.500469690004596</v>
      </c>
      <c r="N2139" s="354" t="s">
        <v>138</v>
      </c>
      <c r="O2139" s="354" t="s">
        <v>138</v>
      </c>
      <c r="P2139" s="281"/>
      <c r="Q2139" s="281"/>
      <c r="R2139" s="281">
        <v>2</v>
      </c>
    </row>
    <row r="2140" spans="1:18">
      <c r="A2140" s="277">
        <v>102</v>
      </c>
      <c r="B2140" s="274" t="s">
        <v>3813</v>
      </c>
      <c r="C2140" s="278" t="s">
        <v>3814</v>
      </c>
      <c r="D2140" s="279">
        <v>1620.21</v>
      </c>
      <c r="E2140" s="279">
        <v>1620.21</v>
      </c>
      <c r="F2140" s="279"/>
      <c r="G2140" s="279"/>
      <c r="H2140" s="280">
        <v>18633.21</v>
      </c>
      <c r="I2140" s="280">
        <v>18633.21</v>
      </c>
      <c r="J2140" s="280"/>
      <c r="K2140" s="280"/>
      <c r="L2140" s="354">
        <v>11.500490677134446</v>
      </c>
      <c r="M2140" s="354">
        <v>11.500490677134446</v>
      </c>
      <c r="N2140" s="354" t="s">
        <v>138</v>
      </c>
      <c r="O2140" s="354" t="s">
        <v>138</v>
      </c>
      <c r="P2140" s="281"/>
      <c r="Q2140" s="281"/>
      <c r="R2140" s="281">
        <v>2</v>
      </c>
    </row>
    <row r="2141" spans="1:18" ht="12.75">
      <c r="A2141" s="379" t="s">
        <v>3815</v>
      </c>
      <c r="B2141" s="380"/>
      <c r="C2141" s="380"/>
      <c r="D2141" s="380"/>
      <c r="E2141" s="380"/>
      <c r="F2141" s="380"/>
      <c r="G2141" s="380"/>
      <c r="H2141" s="380"/>
      <c r="I2141" s="380"/>
      <c r="J2141" s="380"/>
      <c r="K2141" s="380"/>
      <c r="L2141" s="380"/>
      <c r="M2141" s="380"/>
      <c r="N2141" s="380"/>
      <c r="O2141" s="380"/>
      <c r="P2141" s="380"/>
      <c r="Q2141" s="380"/>
      <c r="R2141" s="380"/>
    </row>
    <row r="2142" spans="1:18" ht="60">
      <c r="A2142" s="277">
        <v>103</v>
      </c>
      <c r="B2142" s="274" t="s">
        <v>3816</v>
      </c>
      <c r="C2142" s="278" t="s">
        <v>3817</v>
      </c>
      <c r="D2142" s="279">
        <v>385.18</v>
      </c>
      <c r="E2142" s="279">
        <v>385.18</v>
      </c>
      <c r="F2142" s="279"/>
      <c r="G2142" s="279"/>
      <c r="H2142" s="280">
        <v>4429.78</v>
      </c>
      <c r="I2142" s="280">
        <v>4429.78</v>
      </c>
      <c r="J2142" s="280"/>
      <c r="K2142" s="280"/>
      <c r="L2142" s="354">
        <v>11.500545199646917</v>
      </c>
      <c r="M2142" s="354">
        <v>11.500545199646917</v>
      </c>
      <c r="N2142" s="354" t="s">
        <v>138</v>
      </c>
      <c r="O2142" s="354" t="s">
        <v>138</v>
      </c>
      <c r="P2142" s="281"/>
      <c r="Q2142" s="281"/>
      <c r="R2142" s="281">
        <v>3</v>
      </c>
    </row>
    <row r="2143" spans="1:18" ht="60">
      <c r="A2143" s="277">
        <v>104</v>
      </c>
      <c r="B2143" s="274" t="s">
        <v>3818</v>
      </c>
      <c r="C2143" s="278" t="s">
        <v>3819</v>
      </c>
      <c r="D2143" s="279">
        <v>557.39</v>
      </c>
      <c r="E2143" s="279">
        <v>557.39</v>
      </c>
      <c r="F2143" s="279"/>
      <c r="G2143" s="279"/>
      <c r="H2143" s="280">
        <v>6410.29</v>
      </c>
      <c r="I2143" s="280">
        <v>6410.29</v>
      </c>
      <c r="J2143" s="280"/>
      <c r="K2143" s="280"/>
      <c r="L2143" s="354">
        <v>11.50054719316816</v>
      </c>
      <c r="M2143" s="354">
        <v>11.50054719316816</v>
      </c>
      <c r="N2143" s="354" t="s">
        <v>138</v>
      </c>
      <c r="O2143" s="354" t="s">
        <v>138</v>
      </c>
      <c r="P2143" s="281"/>
      <c r="Q2143" s="281"/>
      <c r="R2143" s="281">
        <v>3</v>
      </c>
    </row>
    <row r="2144" spans="1:18" ht="60">
      <c r="A2144" s="277">
        <v>105</v>
      </c>
      <c r="B2144" s="274" t="s">
        <v>3820</v>
      </c>
      <c r="C2144" s="278" t="s">
        <v>3821</v>
      </c>
      <c r="D2144" s="279">
        <v>465.18</v>
      </c>
      <c r="E2144" s="279">
        <v>444.28</v>
      </c>
      <c r="F2144" s="279">
        <v>7.68</v>
      </c>
      <c r="G2144" s="279">
        <v>13.22</v>
      </c>
      <c r="H2144" s="280">
        <v>5269.48</v>
      </c>
      <c r="I2144" s="280">
        <v>5109.4799999999996</v>
      </c>
      <c r="J2144" s="280">
        <v>40.6</v>
      </c>
      <c r="K2144" s="280">
        <v>119.4</v>
      </c>
      <c r="L2144" s="354">
        <v>11.327830087278041</v>
      </c>
      <c r="M2144" s="354">
        <v>11.500585216530116</v>
      </c>
      <c r="N2144" s="354">
        <v>5.2864583333333339</v>
      </c>
      <c r="O2144" s="354">
        <v>9.0317700453857785</v>
      </c>
      <c r="P2144" s="281"/>
      <c r="Q2144" s="281"/>
      <c r="R2144" s="281">
        <v>3</v>
      </c>
    </row>
    <row r="2145" spans="1:18" ht="60">
      <c r="A2145" s="277">
        <v>106</v>
      </c>
      <c r="B2145" s="274" t="s">
        <v>3822</v>
      </c>
      <c r="C2145" s="278" t="s">
        <v>3823</v>
      </c>
      <c r="D2145" s="279">
        <v>716.52</v>
      </c>
      <c r="E2145" s="279">
        <v>665.41</v>
      </c>
      <c r="F2145" s="279">
        <v>19.18</v>
      </c>
      <c r="G2145" s="279">
        <v>31.93</v>
      </c>
      <c r="H2145" s="280">
        <v>8041.92</v>
      </c>
      <c r="I2145" s="280">
        <v>7652.51</v>
      </c>
      <c r="J2145" s="280">
        <v>101.32</v>
      </c>
      <c r="K2145" s="280">
        <v>288.08999999999997</v>
      </c>
      <c r="L2145" s="354">
        <v>11.223580639758834</v>
      </c>
      <c r="M2145" s="354">
        <v>11.500443335687772</v>
      </c>
      <c r="N2145" s="354">
        <v>5.2825860271115745</v>
      </c>
      <c r="O2145" s="354">
        <v>9.0225493266520509</v>
      </c>
      <c r="P2145" s="281"/>
      <c r="Q2145" s="281"/>
      <c r="R2145" s="281">
        <v>3</v>
      </c>
    </row>
    <row r="2146" spans="1:18" ht="60">
      <c r="A2146" s="277">
        <v>107</v>
      </c>
      <c r="B2146" s="274" t="s">
        <v>3824</v>
      </c>
      <c r="C2146" s="278" t="s">
        <v>3825</v>
      </c>
      <c r="D2146" s="279">
        <v>1267.98</v>
      </c>
      <c r="E2146" s="279">
        <v>1200.3800000000001</v>
      </c>
      <c r="F2146" s="279">
        <v>25.8</v>
      </c>
      <c r="G2146" s="279">
        <v>41.8</v>
      </c>
      <c r="H2146" s="280">
        <v>14317.91</v>
      </c>
      <c r="I2146" s="280">
        <v>13804.98</v>
      </c>
      <c r="J2146" s="280">
        <v>136.34</v>
      </c>
      <c r="K2146" s="280">
        <v>376.59</v>
      </c>
      <c r="L2146" s="354">
        <v>11.291905235098346</v>
      </c>
      <c r="M2146" s="354">
        <v>11.500508172412069</v>
      </c>
      <c r="N2146" s="354">
        <v>5.2844961240310075</v>
      </c>
      <c r="O2146" s="354">
        <v>9.0093301435406694</v>
      </c>
      <c r="P2146" s="281"/>
      <c r="Q2146" s="281"/>
      <c r="R2146" s="281">
        <v>3</v>
      </c>
    </row>
    <row r="2147" spans="1:18" ht="27.75" customHeight="1">
      <c r="A2147" s="379" t="s">
        <v>3826</v>
      </c>
      <c r="B2147" s="380"/>
      <c r="C2147" s="380"/>
      <c r="D2147" s="380"/>
      <c r="E2147" s="380"/>
      <c r="F2147" s="380"/>
      <c r="G2147" s="380"/>
      <c r="H2147" s="380"/>
      <c r="I2147" s="380"/>
      <c r="J2147" s="380"/>
      <c r="K2147" s="380"/>
      <c r="L2147" s="380"/>
      <c r="M2147" s="380"/>
      <c r="N2147" s="380"/>
      <c r="O2147" s="380"/>
      <c r="P2147" s="380"/>
      <c r="Q2147" s="380"/>
      <c r="R2147" s="380"/>
    </row>
    <row r="2148" spans="1:18" ht="60">
      <c r="A2148" s="277">
        <v>108</v>
      </c>
      <c r="B2148" s="274" t="s">
        <v>3827</v>
      </c>
      <c r="C2148" s="278" t="s">
        <v>3828</v>
      </c>
      <c r="D2148" s="279">
        <v>2852.79</v>
      </c>
      <c r="E2148" s="279">
        <v>944.79</v>
      </c>
      <c r="F2148" s="279">
        <v>60.24</v>
      </c>
      <c r="G2148" s="279">
        <v>1847.76</v>
      </c>
      <c r="H2148" s="280">
        <v>18188.689999999999</v>
      </c>
      <c r="I2148" s="280">
        <v>10865.13</v>
      </c>
      <c r="J2148" s="280">
        <v>334.26</v>
      </c>
      <c r="K2148" s="280">
        <v>6989.3</v>
      </c>
      <c r="L2148" s="354">
        <v>6.3757549626856509</v>
      </c>
      <c r="M2148" s="354">
        <v>11.500047629631981</v>
      </c>
      <c r="N2148" s="354">
        <v>5.5488047808764938</v>
      </c>
      <c r="O2148" s="354">
        <v>3.7825799887431271</v>
      </c>
      <c r="P2148" s="281"/>
      <c r="Q2148" s="281"/>
      <c r="R2148" s="281">
        <v>4</v>
      </c>
    </row>
    <row r="2149" spans="1:18" ht="60">
      <c r="A2149" s="277">
        <v>109</v>
      </c>
      <c r="B2149" s="274" t="s">
        <v>3829</v>
      </c>
      <c r="C2149" s="278" t="s">
        <v>3830</v>
      </c>
      <c r="D2149" s="279">
        <v>4467.46</v>
      </c>
      <c r="E2149" s="279">
        <v>962.78</v>
      </c>
      <c r="F2149" s="279">
        <v>74.39</v>
      </c>
      <c r="G2149" s="279">
        <v>3430.29</v>
      </c>
      <c r="H2149" s="280">
        <v>23084.23</v>
      </c>
      <c r="I2149" s="280">
        <v>11071.97</v>
      </c>
      <c r="J2149" s="280">
        <v>413.4</v>
      </c>
      <c r="K2149" s="280">
        <v>11598.86</v>
      </c>
      <c r="L2149" s="354">
        <v>5.167193438777292</v>
      </c>
      <c r="M2149" s="354">
        <v>11.5</v>
      </c>
      <c r="N2149" s="354">
        <v>5.5571985481919608</v>
      </c>
      <c r="O2149" s="354">
        <v>3.3813059537240293</v>
      </c>
      <c r="P2149" s="281"/>
      <c r="Q2149" s="281"/>
      <c r="R2149" s="281">
        <v>4</v>
      </c>
    </row>
    <row r="2150" spans="1:18" ht="60">
      <c r="A2150" s="277">
        <v>110</v>
      </c>
      <c r="B2150" s="274" t="s">
        <v>3831</v>
      </c>
      <c r="C2150" s="278" t="s">
        <v>3832</v>
      </c>
      <c r="D2150" s="279">
        <v>6529.56</v>
      </c>
      <c r="E2150" s="279">
        <v>1174.3800000000001</v>
      </c>
      <c r="F2150" s="279">
        <v>192.03</v>
      </c>
      <c r="G2150" s="279">
        <v>5163.1499999999996</v>
      </c>
      <c r="H2150" s="280">
        <v>33617.14</v>
      </c>
      <c r="I2150" s="280">
        <v>13505.37</v>
      </c>
      <c r="J2150" s="280">
        <v>1068.54</v>
      </c>
      <c r="K2150" s="280">
        <v>19043.23</v>
      </c>
      <c r="L2150" s="354">
        <v>5.1484541071680168</v>
      </c>
      <c r="M2150" s="354">
        <v>11.5</v>
      </c>
      <c r="N2150" s="354">
        <v>5.5644430557725357</v>
      </c>
      <c r="O2150" s="354">
        <v>3.6882968730329355</v>
      </c>
      <c r="P2150" s="281"/>
      <c r="Q2150" s="281"/>
      <c r="R2150" s="281">
        <v>4</v>
      </c>
    </row>
    <row r="2151" spans="1:18" ht="60">
      <c r="A2151" s="277">
        <v>111</v>
      </c>
      <c r="B2151" s="274" t="s">
        <v>3833</v>
      </c>
      <c r="C2151" s="278" t="s">
        <v>3834</v>
      </c>
      <c r="D2151" s="279">
        <v>10625.37</v>
      </c>
      <c r="E2151" s="279">
        <v>1375.4</v>
      </c>
      <c r="F2151" s="279">
        <v>307.95999999999998</v>
      </c>
      <c r="G2151" s="279">
        <v>8942.01</v>
      </c>
      <c r="H2151" s="280">
        <v>50649.04</v>
      </c>
      <c r="I2151" s="280">
        <v>15817.1</v>
      </c>
      <c r="J2151" s="280">
        <v>1712.45</v>
      </c>
      <c r="K2151" s="280">
        <v>33119.49</v>
      </c>
      <c r="L2151" s="354">
        <v>4.766802473702092</v>
      </c>
      <c r="M2151" s="354">
        <v>11.5</v>
      </c>
      <c r="N2151" s="354">
        <v>5.5606247564618787</v>
      </c>
      <c r="O2151" s="354">
        <v>3.7038082041957008</v>
      </c>
      <c r="P2151" s="281"/>
      <c r="Q2151" s="281"/>
      <c r="R2151" s="281">
        <v>4</v>
      </c>
    </row>
    <row r="2152" spans="1:18" ht="84">
      <c r="A2152" s="277">
        <v>112</v>
      </c>
      <c r="B2152" s="274" t="s">
        <v>3835</v>
      </c>
      <c r="C2152" s="278" t="s">
        <v>3836</v>
      </c>
      <c r="D2152" s="279">
        <v>3437</v>
      </c>
      <c r="E2152" s="279">
        <v>1849.89</v>
      </c>
      <c r="F2152" s="279">
        <v>75.760000000000005</v>
      </c>
      <c r="G2152" s="279">
        <v>1511.35</v>
      </c>
      <c r="H2152" s="280">
        <v>27935.18</v>
      </c>
      <c r="I2152" s="280">
        <v>21274.54</v>
      </c>
      <c r="J2152" s="280">
        <v>401.23</v>
      </c>
      <c r="K2152" s="280">
        <v>6259.41</v>
      </c>
      <c r="L2152" s="354">
        <v>8.1277800407331977</v>
      </c>
      <c r="M2152" s="354">
        <v>11.500435161009573</v>
      </c>
      <c r="N2152" s="354">
        <v>5.2960665258711721</v>
      </c>
      <c r="O2152" s="354">
        <v>4.1416018791146989</v>
      </c>
      <c r="P2152" s="281"/>
      <c r="Q2152" s="281"/>
      <c r="R2152" s="281">
        <v>4</v>
      </c>
    </row>
    <row r="2153" spans="1:18" ht="84">
      <c r="A2153" s="277">
        <v>113</v>
      </c>
      <c r="B2153" s="274" t="s">
        <v>3837</v>
      </c>
      <c r="C2153" s="278" t="s">
        <v>3838</v>
      </c>
      <c r="D2153" s="279">
        <v>4560.62</v>
      </c>
      <c r="E2153" s="279">
        <v>1999.26</v>
      </c>
      <c r="F2153" s="279">
        <v>76.38</v>
      </c>
      <c r="G2153" s="279">
        <v>2484.98</v>
      </c>
      <c r="H2153" s="280">
        <v>33609.5</v>
      </c>
      <c r="I2153" s="280">
        <v>22992.36</v>
      </c>
      <c r="J2153" s="280">
        <v>404.62</v>
      </c>
      <c r="K2153" s="280">
        <v>10212.52</v>
      </c>
      <c r="L2153" s="354">
        <v>7.3695023922186023</v>
      </c>
      <c r="M2153" s="354">
        <v>11.500435161009573</v>
      </c>
      <c r="N2153" s="354">
        <v>5.2974600680806496</v>
      </c>
      <c r="O2153" s="354">
        <v>4.1096990720247248</v>
      </c>
      <c r="P2153" s="281"/>
      <c r="Q2153" s="281"/>
      <c r="R2153" s="281">
        <v>4</v>
      </c>
    </row>
    <row r="2154" spans="1:18" ht="84">
      <c r="A2154" s="277">
        <v>114</v>
      </c>
      <c r="B2154" s="274" t="s">
        <v>3839</v>
      </c>
      <c r="C2154" s="278" t="s">
        <v>3840</v>
      </c>
      <c r="D2154" s="279">
        <v>5428.94</v>
      </c>
      <c r="E2154" s="279">
        <v>2102.67</v>
      </c>
      <c r="F2154" s="279">
        <v>77</v>
      </c>
      <c r="G2154" s="279">
        <v>3249.27</v>
      </c>
      <c r="H2154" s="280">
        <v>38002.85</v>
      </c>
      <c r="I2154" s="280">
        <v>24181.62</v>
      </c>
      <c r="J2154" s="280">
        <v>408.02</v>
      </c>
      <c r="K2154" s="280">
        <v>13413.21</v>
      </c>
      <c r="L2154" s="354">
        <v>7.000049733465465</v>
      </c>
      <c r="M2154" s="354">
        <v>11.500435161009573</v>
      </c>
      <c r="N2154" s="354">
        <v>5.2989610389610391</v>
      </c>
      <c r="O2154" s="354">
        <v>4.12806876621518</v>
      </c>
      <c r="P2154" s="281"/>
      <c r="Q2154" s="281"/>
      <c r="R2154" s="281">
        <v>4</v>
      </c>
    </row>
    <row r="2155" spans="1:18" ht="84">
      <c r="A2155" s="277">
        <v>115</v>
      </c>
      <c r="B2155" s="274" t="s">
        <v>3841</v>
      </c>
      <c r="C2155" s="278" t="s">
        <v>3842</v>
      </c>
      <c r="D2155" s="279">
        <v>3007.56</v>
      </c>
      <c r="E2155" s="279">
        <v>1401.78</v>
      </c>
      <c r="F2155" s="279">
        <v>75.760000000000005</v>
      </c>
      <c r="G2155" s="279">
        <v>1530.02</v>
      </c>
      <c r="H2155" s="280">
        <v>22858.93</v>
      </c>
      <c r="I2155" s="280">
        <v>16121.08</v>
      </c>
      <c r="J2155" s="280">
        <v>401.23</v>
      </c>
      <c r="K2155" s="280">
        <v>6336.62</v>
      </c>
      <c r="L2155" s="354">
        <v>7.600490098285654</v>
      </c>
      <c r="M2155" s="354">
        <v>11.500435161009573</v>
      </c>
      <c r="N2155" s="354">
        <v>5.2960665258711721</v>
      </c>
      <c r="O2155" s="354">
        <v>4.1415275617312188</v>
      </c>
      <c r="P2155" s="281"/>
      <c r="Q2155" s="281"/>
      <c r="R2155" s="281">
        <v>4</v>
      </c>
    </row>
    <row r="2156" spans="1:18" ht="84">
      <c r="A2156" s="277">
        <v>116</v>
      </c>
      <c r="B2156" s="274" t="s">
        <v>3843</v>
      </c>
      <c r="C2156" s="278" t="s">
        <v>3844</v>
      </c>
      <c r="D2156" s="279">
        <v>4270.9399999999996</v>
      </c>
      <c r="E2156" s="279">
        <v>1792.44</v>
      </c>
      <c r="F2156" s="279">
        <v>76.38</v>
      </c>
      <c r="G2156" s="279">
        <v>2402.12</v>
      </c>
      <c r="H2156" s="280">
        <v>34168.74</v>
      </c>
      <c r="I2156" s="280">
        <v>20613.84</v>
      </c>
      <c r="J2156" s="280">
        <v>404.62</v>
      </c>
      <c r="K2156" s="280">
        <v>13150.28</v>
      </c>
      <c r="L2156" s="354">
        <v>8.0002856514022671</v>
      </c>
      <c r="M2156" s="354">
        <v>11.500435161009573</v>
      </c>
      <c r="N2156" s="354">
        <v>5.2974600680806496</v>
      </c>
      <c r="O2156" s="354">
        <v>5.474447571312008</v>
      </c>
      <c r="P2156" s="281"/>
      <c r="Q2156" s="281"/>
      <c r="R2156" s="281">
        <v>4</v>
      </c>
    </row>
    <row r="2157" spans="1:18" ht="84">
      <c r="A2157" s="277">
        <v>117</v>
      </c>
      <c r="B2157" s="274" t="s">
        <v>3845</v>
      </c>
      <c r="C2157" s="278" t="s">
        <v>3846</v>
      </c>
      <c r="D2157" s="279">
        <v>5210.7</v>
      </c>
      <c r="E2157" s="279">
        <v>1918.83</v>
      </c>
      <c r="F2157" s="279">
        <v>82.25</v>
      </c>
      <c r="G2157" s="279">
        <v>3209.62</v>
      </c>
      <c r="H2157" s="280">
        <v>40075.160000000003</v>
      </c>
      <c r="I2157" s="280">
        <v>22067.38</v>
      </c>
      <c r="J2157" s="280">
        <v>435.65</v>
      </c>
      <c r="K2157" s="280">
        <v>17572.13</v>
      </c>
      <c r="L2157" s="354">
        <v>7.6909359587003676</v>
      </c>
      <c r="M2157" s="354">
        <v>11.500435161009575</v>
      </c>
      <c r="N2157" s="354">
        <v>5.2966565349544066</v>
      </c>
      <c r="O2157" s="354">
        <v>5.4748319115658557</v>
      </c>
      <c r="P2157" s="281"/>
      <c r="Q2157" s="281"/>
      <c r="R2157" s="281">
        <v>4</v>
      </c>
    </row>
    <row r="2158" spans="1:18" ht="12.75">
      <c r="A2158" s="379" t="s">
        <v>3847</v>
      </c>
      <c r="B2158" s="380"/>
      <c r="C2158" s="380"/>
      <c r="D2158" s="380"/>
      <c r="E2158" s="380"/>
      <c r="F2158" s="380"/>
      <c r="G2158" s="380"/>
      <c r="H2158" s="380"/>
      <c r="I2158" s="380"/>
      <c r="J2158" s="380"/>
      <c r="K2158" s="380"/>
      <c r="L2158" s="380"/>
      <c r="M2158" s="380"/>
      <c r="N2158" s="380"/>
      <c r="O2158" s="380"/>
      <c r="P2158" s="380"/>
      <c r="Q2158" s="380"/>
      <c r="R2158" s="380"/>
    </row>
    <row r="2159" spans="1:18" ht="24">
      <c r="A2159" s="277">
        <v>118</v>
      </c>
      <c r="B2159" s="274" t="s">
        <v>3848</v>
      </c>
      <c r="C2159" s="278" t="s">
        <v>3849</v>
      </c>
      <c r="D2159" s="279">
        <v>1633.04</v>
      </c>
      <c r="E2159" s="279">
        <v>326.02999999999997</v>
      </c>
      <c r="F2159" s="279">
        <v>0.73</v>
      </c>
      <c r="G2159" s="279">
        <v>1306.28</v>
      </c>
      <c r="H2159" s="280">
        <v>6499.12</v>
      </c>
      <c r="I2159" s="280">
        <v>3749.37</v>
      </c>
      <c r="J2159" s="280">
        <v>4.7699999999999996</v>
      </c>
      <c r="K2159" s="280">
        <v>2744.98</v>
      </c>
      <c r="L2159" s="354">
        <v>3.9797677950325774</v>
      </c>
      <c r="M2159" s="354">
        <v>11.500076680060118</v>
      </c>
      <c r="N2159" s="354">
        <v>6.5342465753424657</v>
      </c>
      <c r="O2159" s="354">
        <v>2.1013718345224608</v>
      </c>
      <c r="P2159" s="281"/>
      <c r="Q2159" s="281"/>
      <c r="R2159" s="281">
        <v>5</v>
      </c>
    </row>
    <row r="2160" spans="1:18" ht="24">
      <c r="A2160" s="277">
        <v>119</v>
      </c>
      <c r="B2160" s="274" t="s">
        <v>3850</v>
      </c>
      <c r="C2160" s="278" t="s">
        <v>3851</v>
      </c>
      <c r="D2160" s="279">
        <v>2517.41</v>
      </c>
      <c r="E2160" s="279">
        <v>472.58</v>
      </c>
      <c r="F2160" s="279">
        <v>1.83</v>
      </c>
      <c r="G2160" s="279">
        <v>2043</v>
      </c>
      <c r="H2160" s="280">
        <v>9756.49</v>
      </c>
      <c r="I2160" s="280">
        <v>5434.62</v>
      </c>
      <c r="J2160" s="280">
        <v>11.93</v>
      </c>
      <c r="K2160" s="280">
        <v>4309.9399999999996</v>
      </c>
      <c r="L2160" s="354">
        <v>3.8756062778808378</v>
      </c>
      <c r="M2160" s="354">
        <v>11.499894197807778</v>
      </c>
      <c r="N2160" s="354">
        <v>6.5191256830601088</v>
      </c>
      <c r="O2160" s="354">
        <v>2.1096133137542825</v>
      </c>
      <c r="P2160" s="281"/>
      <c r="Q2160" s="281"/>
      <c r="R2160" s="281">
        <v>5</v>
      </c>
    </row>
    <row r="2161" spans="1:18" ht="24">
      <c r="A2161" s="277">
        <v>120</v>
      </c>
      <c r="B2161" s="274" t="s">
        <v>3852</v>
      </c>
      <c r="C2161" s="278" t="s">
        <v>3853</v>
      </c>
      <c r="D2161" s="279">
        <v>4223.8</v>
      </c>
      <c r="E2161" s="279">
        <v>806.56</v>
      </c>
      <c r="F2161" s="279">
        <v>4.03</v>
      </c>
      <c r="G2161" s="279">
        <v>3413.21</v>
      </c>
      <c r="H2161" s="280">
        <v>16484.310000000001</v>
      </c>
      <c r="I2161" s="280">
        <v>9275.44</v>
      </c>
      <c r="J2161" s="280">
        <v>26.26</v>
      </c>
      <c r="K2161" s="280">
        <v>7182.61</v>
      </c>
      <c r="L2161" s="354">
        <v>3.9027202992565937</v>
      </c>
      <c r="M2161" s="354">
        <v>11.500000000000002</v>
      </c>
      <c r="N2161" s="354">
        <v>6.5161290322580641</v>
      </c>
      <c r="O2161" s="354">
        <v>2.1043563097494733</v>
      </c>
      <c r="P2161" s="281"/>
      <c r="Q2161" s="281"/>
      <c r="R2161" s="281">
        <v>5</v>
      </c>
    </row>
    <row r="2162" spans="1:18" ht="12.75">
      <c r="A2162" s="379" t="s">
        <v>3854</v>
      </c>
      <c r="B2162" s="380"/>
      <c r="C2162" s="380"/>
      <c r="D2162" s="380"/>
      <c r="E2162" s="380"/>
      <c r="F2162" s="380"/>
      <c r="G2162" s="380"/>
      <c r="H2162" s="380"/>
      <c r="I2162" s="380"/>
      <c r="J2162" s="380"/>
      <c r="K2162" s="380"/>
      <c r="L2162" s="380"/>
      <c r="M2162" s="380"/>
      <c r="N2162" s="380"/>
      <c r="O2162" s="380"/>
      <c r="P2162" s="380"/>
      <c r="Q2162" s="380"/>
      <c r="R2162" s="380"/>
    </row>
    <row r="2163" spans="1:18" ht="36">
      <c r="A2163" s="277">
        <v>121</v>
      </c>
      <c r="B2163" s="274" t="s">
        <v>3855</v>
      </c>
      <c r="C2163" s="278" t="s">
        <v>3856</v>
      </c>
      <c r="D2163" s="279">
        <v>3934.6</v>
      </c>
      <c r="E2163" s="279">
        <v>1184.96</v>
      </c>
      <c r="F2163" s="279">
        <v>10.49</v>
      </c>
      <c r="G2163" s="279">
        <v>2739.15</v>
      </c>
      <c r="H2163" s="280">
        <v>24761.39</v>
      </c>
      <c r="I2163" s="280">
        <v>13627.04</v>
      </c>
      <c r="J2163" s="280">
        <v>55.28</v>
      </c>
      <c r="K2163" s="280">
        <v>11079.07</v>
      </c>
      <c r="L2163" s="354">
        <v>6.2932420068113659</v>
      </c>
      <c r="M2163" s="354">
        <v>11.5</v>
      </c>
      <c r="N2163" s="354">
        <v>5.2697807435652999</v>
      </c>
      <c r="O2163" s="354">
        <v>4.044710950477338</v>
      </c>
      <c r="P2163" s="281"/>
      <c r="Q2163" s="281"/>
      <c r="R2163" s="281">
        <v>6</v>
      </c>
    </row>
    <row r="2164" spans="1:18" ht="36">
      <c r="A2164" s="277">
        <v>122</v>
      </c>
      <c r="B2164" s="274" t="s">
        <v>3857</v>
      </c>
      <c r="C2164" s="278" t="s">
        <v>3858</v>
      </c>
      <c r="D2164" s="279">
        <v>6463.49</v>
      </c>
      <c r="E2164" s="279">
        <v>1438.88</v>
      </c>
      <c r="F2164" s="279">
        <v>10.49</v>
      </c>
      <c r="G2164" s="279">
        <v>5014.12</v>
      </c>
      <c r="H2164" s="280">
        <v>40279.82</v>
      </c>
      <c r="I2164" s="280">
        <v>16547.12</v>
      </c>
      <c r="J2164" s="280">
        <v>55.28</v>
      </c>
      <c r="K2164" s="280">
        <v>23677.42</v>
      </c>
      <c r="L2164" s="354">
        <v>6.231899484643745</v>
      </c>
      <c r="M2164" s="354">
        <v>11.499999999999998</v>
      </c>
      <c r="N2164" s="354">
        <v>5.2697807435652999</v>
      </c>
      <c r="O2164" s="354">
        <v>4.7221486522061697</v>
      </c>
      <c r="P2164" s="281"/>
      <c r="Q2164" s="281"/>
      <c r="R2164" s="281">
        <v>6</v>
      </c>
    </row>
    <row r="2165" spans="1:18" ht="36">
      <c r="A2165" s="277">
        <v>123</v>
      </c>
      <c r="B2165" s="274" t="s">
        <v>3859</v>
      </c>
      <c r="C2165" s="278" t="s">
        <v>3860</v>
      </c>
      <c r="D2165" s="279">
        <v>8766.84</v>
      </c>
      <c r="E2165" s="279">
        <v>1798.6</v>
      </c>
      <c r="F2165" s="279">
        <v>31.47</v>
      </c>
      <c r="G2165" s="279">
        <v>6936.77</v>
      </c>
      <c r="H2165" s="280">
        <v>51570.44</v>
      </c>
      <c r="I2165" s="280">
        <v>20683.900000000001</v>
      </c>
      <c r="J2165" s="280">
        <v>165.83</v>
      </c>
      <c r="K2165" s="280">
        <v>30720.71</v>
      </c>
      <c r="L2165" s="354">
        <v>5.882443388952006</v>
      </c>
      <c r="M2165" s="354">
        <v>11.500000000000002</v>
      </c>
      <c r="N2165" s="354">
        <v>5.2694629806164608</v>
      </c>
      <c r="O2165" s="354">
        <v>4.4286764589282903</v>
      </c>
      <c r="P2165" s="281"/>
      <c r="Q2165" s="281"/>
      <c r="R2165" s="281">
        <v>6</v>
      </c>
    </row>
    <row r="2166" spans="1:18" ht="12.75">
      <c r="A2166" s="379" t="s">
        <v>3861</v>
      </c>
      <c r="B2166" s="380"/>
      <c r="C2166" s="380"/>
      <c r="D2166" s="380"/>
      <c r="E2166" s="380"/>
      <c r="F2166" s="380"/>
      <c r="G2166" s="380"/>
      <c r="H2166" s="380"/>
      <c r="I2166" s="380"/>
      <c r="J2166" s="380"/>
      <c r="K2166" s="380"/>
      <c r="L2166" s="380"/>
      <c r="M2166" s="380"/>
      <c r="N2166" s="380"/>
      <c r="O2166" s="380"/>
      <c r="P2166" s="380"/>
      <c r="Q2166" s="380"/>
      <c r="R2166" s="380"/>
    </row>
    <row r="2167" spans="1:18" ht="24">
      <c r="A2167" s="277">
        <v>124</v>
      </c>
      <c r="B2167" s="274" t="s">
        <v>3862</v>
      </c>
      <c r="C2167" s="278" t="s">
        <v>3863</v>
      </c>
      <c r="D2167" s="279">
        <v>4083.39</v>
      </c>
      <c r="E2167" s="279">
        <v>3120.77</v>
      </c>
      <c r="F2167" s="279">
        <v>1.05</v>
      </c>
      <c r="G2167" s="279">
        <v>961.57</v>
      </c>
      <c r="H2167" s="280">
        <v>41698.21</v>
      </c>
      <c r="I2167" s="280">
        <v>35888.83</v>
      </c>
      <c r="J2167" s="280">
        <v>5.53</v>
      </c>
      <c r="K2167" s="280">
        <v>5803.85</v>
      </c>
      <c r="L2167" s="354">
        <v>10.211664817712734</v>
      </c>
      <c r="M2167" s="354">
        <v>11.499991989156523</v>
      </c>
      <c r="N2167" s="354">
        <v>5.2666666666666666</v>
      </c>
      <c r="O2167" s="354">
        <v>6.035806025562362</v>
      </c>
      <c r="P2167" s="281"/>
      <c r="Q2167" s="281"/>
      <c r="R2167" s="281">
        <v>7</v>
      </c>
    </row>
    <row r="2168" spans="1:18" ht="24">
      <c r="A2168" s="277">
        <v>125</v>
      </c>
      <c r="B2168" s="274" t="s">
        <v>3864</v>
      </c>
      <c r="C2168" s="278" t="s">
        <v>3865</v>
      </c>
      <c r="D2168" s="279">
        <v>8923.02</v>
      </c>
      <c r="E2168" s="279">
        <v>5374.66</v>
      </c>
      <c r="F2168" s="279">
        <v>4.2</v>
      </c>
      <c r="G2168" s="279">
        <v>3544.16</v>
      </c>
      <c r="H2168" s="280">
        <v>81075.91</v>
      </c>
      <c r="I2168" s="280">
        <v>61808.54</v>
      </c>
      <c r="J2168" s="280">
        <v>22.11</v>
      </c>
      <c r="K2168" s="280">
        <v>19245.259999999998</v>
      </c>
      <c r="L2168" s="354">
        <v>9.0861513254481103</v>
      </c>
      <c r="M2168" s="354">
        <v>11.499990697085956</v>
      </c>
      <c r="N2168" s="354">
        <v>5.2642857142857142</v>
      </c>
      <c r="O2168" s="354">
        <v>5.4301329511083019</v>
      </c>
      <c r="P2168" s="281"/>
      <c r="Q2168" s="281"/>
      <c r="R2168" s="281">
        <v>7</v>
      </c>
    </row>
    <row r="2169" spans="1:18" ht="24">
      <c r="A2169" s="277">
        <v>126</v>
      </c>
      <c r="B2169" s="274" t="s">
        <v>3866</v>
      </c>
      <c r="C2169" s="278" t="s">
        <v>3867</v>
      </c>
      <c r="D2169" s="279">
        <v>5369.03</v>
      </c>
      <c r="E2169" s="279">
        <v>3901.99</v>
      </c>
      <c r="F2169" s="279">
        <v>2.1</v>
      </c>
      <c r="G2169" s="279">
        <v>1464.94</v>
      </c>
      <c r="H2169" s="280">
        <v>53688.57</v>
      </c>
      <c r="I2169" s="280">
        <v>44872.91</v>
      </c>
      <c r="J2169" s="280">
        <v>11.06</v>
      </c>
      <c r="K2169" s="280">
        <v>8804.6</v>
      </c>
      <c r="L2169" s="354">
        <v>9.9996777816477103</v>
      </c>
      <c r="M2169" s="354">
        <v>11.500006406987206</v>
      </c>
      <c r="N2169" s="354">
        <v>5.2666666666666666</v>
      </c>
      <c r="O2169" s="354">
        <v>6.0102120223353861</v>
      </c>
      <c r="P2169" s="281"/>
      <c r="Q2169" s="281"/>
      <c r="R2169" s="281">
        <v>7</v>
      </c>
    </row>
    <row r="2170" spans="1:18" ht="24">
      <c r="A2170" s="277">
        <v>127</v>
      </c>
      <c r="B2170" s="274" t="s">
        <v>3868</v>
      </c>
      <c r="C2170" s="278" t="s">
        <v>3869</v>
      </c>
      <c r="D2170" s="279">
        <v>13881.36</v>
      </c>
      <c r="E2170" s="279">
        <v>7566.62</v>
      </c>
      <c r="F2170" s="279">
        <v>7.34</v>
      </c>
      <c r="G2170" s="279">
        <v>6307.4</v>
      </c>
      <c r="H2170" s="280">
        <v>120350.97</v>
      </c>
      <c r="I2170" s="280">
        <v>87016.18</v>
      </c>
      <c r="J2170" s="280">
        <v>38.69</v>
      </c>
      <c r="K2170" s="280">
        <v>33296.1</v>
      </c>
      <c r="L2170" s="354">
        <v>8.6699696571517482</v>
      </c>
      <c r="M2170" s="354">
        <v>11.500006607970269</v>
      </c>
      <c r="N2170" s="354">
        <v>5.2711171662125338</v>
      </c>
      <c r="O2170" s="354">
        <v>5.2788946317024452</v>
      </c>
      <c r="P2170" s="281"/>
      <c r="Q2170" s="281"/>
      <c r="R2170" s="281">
        <v>7</v>
      </c>
    </row>
    <row r="2171" spans="1:18" ht="24">
      <c r="A2171" s="277">
        <v>128</v>
      </c>
      <c r="B2171" s="274" t="s">
        <v>3870</v>
      </c>
      <c r="C2171" s="278" t="s">
        <v>3871</v>
      </c>
      <c r="D2171" s="279">
        <v>7530.37</v>
      </c>
      <c r="E2171" s="279">
        <v>5198.18</v>
      </c>
      <c r="F2171" s="279">
        <v>3.15</v>
      </c>
      <c r="G2171" s="279">
        <v>2329.04</v>
      </c>
      <c r="H2171" s="280">
        <v>73705.509999999995</v>
      </c>
      <c r="I2171" s="280">
        <v>59779.12</v>
      </c>
      <c r="J2171" s="280">
        <v>16.579999999999998</v>
      </c>
      <c r="K2171" s="280">
        <v>13909.81</v>
      </c>
      <c r="L2171" s="354">
        <v>9.7877674005394155</v>
      </c>
      <c r="M2171" s="354">
        <v>11.500009618751179</v>
      </c>
      <c r="N2171" s="354">
        <v>5.2634920634920634</v>
      </c>
      <c r="O2171" s="354">
        <v>5.972336241541579</v>
      </c>
      <c r="P2171" s="281"/>
      <c r="Q2171" s="281"/>
      <c r="R2171" s="281">
        <v>7</v>
      </c>
    </row>
    <row r="2172" spans="1:18" ht="24">
      <c r="A2172" s="277">
        <v>129</v>
      </c>
      <c r="B2172" s="274" t="s">
        <v>3872</v>
      </c>
      <c r="C2172" s="278" t="s">
        <v>3873</v>
      </c>
      <c r="D2172" s="279">
        <v>18893.189999999999</v>
      </c>
      <c r="E2172" s="279">
        <v>10189.969999999999</v>
      </c>
      <c r="F2172" s="279">
        <v>9.44</v>
      </c>
      <c r="G2172" s="279">
        <v>8693.7800000000007</v>
      </c>
      <c r="H2172" s="280">
        <v>164432.76999999999</v>
      </c>
      <c r="I2172" s="280">
        <v>117184.63</v>
      </c>
      <c r="J2172" s="280">
        <v>49.75</v>
      </c>
      <c r="K2172" s="280">
        <v>47198.39</v>
      </c>
      <c r="L2172" s="354">
        <v>8.7032825054953662</v>
      </c>
      <c r="M2172" s="354">
        <v>11.499997546607107</v>
      </c>
      <c r="N2172" s="354">
        <v>5.2701271186440684</v>
      </c>
      <c r="O2172" s="354">
        <v>5.4289837101928038</v>
      </c>
      <c r="P2172" s="281"/>
      <c r="Q2172" s="281"/>
      <c r="R2172" s="281">
        <v>7</v>
      </c>
    </row>
    <row r="2173" spans="1:18" ht="24">
      <c r="A2173" s="277">
        <v>130</v>
      </c>
      <c r="B2173" s="274" t="s">
        <v>3874</v>
      </c>
      <c r="C2173" s="278" t="s">
        <v>3875</v>
      </c>
      <c r="D2173" s="279">
        <v>6525.95</v>
      </c>
      <c r="E2173" s="279">
        <v>3814.27</v>
      </c>
      <c r="F2173" s="279">
        <v>3.15</v>
      </c>
      <c r="G2173" s="279">
        <v>2708.53</v>
      </c>
      <c r="H2173" s="280">
        <v>58220.31</v>
      </c>
      <c r="I2173" s="280">
        <v>43864.13</v>
      </c>
      <c r="J2173" s="280">
        <v>16.579999999999998</v>
      </c>
      <c r="K2173" s="280">
        <v>14339.6</v>
      </c>
      <c r="L2173" s="354">
        <v>8.9213539791141514</v>
      </c>
      <c r="M2173" s="354">
        <v>11.500006554334119</v>
      </c>
      <c r="N2173" s="354">
        <v>5.2634920634920634</v>
      </c>
      <c r="O2173" s="354">
        <v>5.2942370953986106</v>
      </c>
      <c r="P2173" s="281"/>
      <c r="Q2173" s="281"/>
      <c r="R2173" s="281">
        <v>7</v>
      </c>
    </row>
    <row r="2174" spans="1:18" ht="24">
      <c r="A2174" s="277">
        <v>131</v>
      </c>
      <c r="B2174" s="274" t="s">
        <v>3876</v>
      </c>
      <c r="C2174" s="278" t="s">
        <v>3877</v>
      </c>
      <c r="D2174" s="279">
        <v>8973.1</v>
      </c>
      <c r="E2174" s="279">
        <v>5374.66</v>
      </c>
      <c r="F2174" s="279">
        <v>4.2</v>
      </c>
      <c r="G2174" s="279">
        <v>3594.24</v>
      </c>
      <c r="H2174" s="280">
        <v>81315.09</v>
      </c>
      <c r="I2174" s="280">
        <v>61808.54</v>
      </c>
      <c r="J2174" s="280">
        <v>22.11</v>
      </c>
      <c r="K2174" s="280">
        <v>19484.439999999999</v>
      </c>
      <c r="L2174" s="354">
        <v>9.0620955968394412</v>
      </c>
      <c r="M2174" s="354">
        <v>11.499990697085956</v>
      </c>
      <c r="N2174" s="354">
        <v>5.2642857142857142</v>
      </c>
      <c r="O2174" s="354">
        <v>5.4210180733618234</v>
      </c>
      <c r="P2174" s="281"/>
      <c r="Q2174" s="281"/>
      <c r="R2174" s="281">
        <v>7</v>
      </c>
    </row>
    <row r="2175" spans="1:18" ht="24">
      <c r="A2175" s="277">
        <v>132</v>
      </c>
      <c r="B2175" s="274" t="s">
        <v>3878</v>
      </c>
      <c r="C2175" s="278" t="s">
        <v>3879</v>
      </c>
      <c r="D2175" s="279">
        <v>7447.43</v>
      </c>
      <c r="E2175" s="279">
        <v>6133.18</v>
      </c>
      <c r="F2175" s="279">
        <v>1.05</v>
      </c>
      <c r="G2175" s="279">
        <v>1313.2</v>
      </c>
      <c r="H2175" s="280">
        <v>77879.39</v>
      </c>
      <c r="I2175" s="280">
        <v>70531.520000000004</v>
      </c>
      <c r="J2175" s="280">
        <v>5.53</v>
      </c>
      <c r="K2175" s="280">
        <v>7342.34</v>
      </c>
      <c r="L2175" s="354">
        <v>10.457216784850612</v>
      </c>
      <c r="M2175" s="354">
        <v>11.499991847622278</v>
      </c>
      <c r="N2175" s="354">
        <v>5.2666666666666666</v>
      </c>
      <c r="O2175" s="354">
        <v>5.5911818458726774</v>
      </c>
      <c r="P2175" s="281"/>
      <c r="Q2175" s="281"/>
      <c r="R2175" s="281">
        <v>7</v>
      </c>
    </row>
    <row r="2176" spans="1:18" ht="12.75">
      <c r="A2176" s="379" t="s">
        <v>3880</v>
      </c>
      <c r="B2176" s="380"/>
      <c r="C2176" s="380"/>
      <c r="D2176" s="380"/>
      <c r="E2176" s="380"/>
      <c r="F2176" s="380"/>
      <c r="G2176" s="380"/>
      <c r="H2176" s="380"/>
      <c r="I2176" s="380"/>
      <c r="J2176" s="380"/>
      <c r="K2176" s="380"/>
      <c r="L2176" s="380"/>
      <c r="M2176" s="380"/>
      <c r="N2176" s="380"/>
      <c r="O2176" s="380"/>
      <c r="P2176" s="380"/>
      <c r="Q2176" s="380"/>
      <c r="R2176" s="380"/>
    </row>
    <row r="2177" spans="1:18">
      <c r="A2177" s="277">
        <v>133</v>
      </c>
      <c r="B2177" s="274" t="s">
        <v>3881</v>
      </c>
      <c r="C2177" s="278" t="s">
        <v>3882</v>
      </c>
      <c r="D2177" s="279">
        <v>1117.1099999999999</v>
      </c>
      <c r="E2177" s="279">
        <v>1035.0999999999999</v>
      </c>
      <c r="F2177" s="279">
        <v>82.01</v>
      </c>
      <c r="G2177" s="279"/>
      <c r="H2177" s="280">
        <v>12438.87</v>
      </c>
      <c r="I2177" s="280">
        <v>11904.2</v>
      </c>
      <c r="J2177" s="280">
        <v>534.66999999999996</v>
      </c>
      <c r="K2177" s="280"/>
      <c r="L2177" s="354">
        <v>11.134865859226041</v>
      </c>
      <c r="M2177" s="354">
        <v>11.500531349628057</v>
      </c>
      <c r="N2177" s="354">
        <v>6.5195707840507247</v>
      </c>
      <c r="O2177" s="354" t="s">
        <v>138</v>
      </c>
      <c r="P2177" s="281"/>
      <c r="Q2177" s="281"/>
      <c r="R2177" s="281">
        <v>8</v>
      </c>
    </row>
    <row r="2178" spans="1:18">
      <c r="A2178" s="277">
        <v>134</v>
      </c>
      <c r="B2178" s="274" t="s">
        <v>3883</v>
      </c>
      <c r="C2178" s="278" t="s">
        <v>3884</v>
      </c>
      <c r="D2178" s="279">
        <v>1626.63</v>
      </c>
      <c r="E2178" s="279">
        <v>1486.78</v>
      </c>
      <c r="F2178" s="279">
        <v>139.85</v>
      </c>
      <c r="G2178" s="279"/>
      <c r="H2178" s="280">
        <v>18010.560000000001</v>
      </c>
      <c r="I2178" s="280">
        <v>17098.759999999998</v>
      </c>
      <c r="J2178" s="280">
        <v>911.8</v>
      </c>
      <c r="K2178" s="280"/>
      <c r="L2178" s="354">
        <v>11.07231515464488</v>
      </c>
      <c r="M2178" s="354">
        <v>11.500531349628055</v>
      </c>
      <c r="N2178" s="354">
        <v>6.519842688594923</v>
      </c>
      <c r="O2178" s="354" t="s">
        <v>138</v>
      </c>
      <c r="P2178" s="281"/>
      <c r="Q2178" s="281"/>
      <c r="R2178" s="281">
        <v>8</v>
      </c>
    </row>
    <row r="2179" spans="1:18">
      <c r="A2179" s="277">
        <v>135</v>
      </c>
      <c r="B2179" s="274" t="s">
        <v>3885</v>
      </c>
      <c r="C2179" s="278" t="s">
        <v>3886</v>
      </c>
      <c r="D2179" s="279">
        <v>2490.79</v>
      </c>
      <c r="E2179" s="279">
        <v>2201.94</v>
      </c>
      <c r="F2179" s="279">
        <v>288.85000000000002</v>
      </c>
      <c r="G2179" s="279"/>
      <c r="H2179" s="280">
        <v>27206.74</v>
      </c>
      <c r="I2179" s="280">
        <v>25323.48</v>
      </c>
      <c r="J2179" s="280">
        <v>1883.26</v>
      </c>
      <c r="K2179" s="280"/>
      <c r="L2179" s="354">
        <v>10.9229360965798</v>
      </c>
      <c r="M2179" s="354">
        <v>11.500531349628055</v>
      </c>
      <c r="N2179" s="354">
        <v>6.5198545958109744</v>
      </c>
      <c r="O2179" s="354" t="s">
        <v>138</v>
      </c>
      <c r="P2179" s="281"/>
      <c r="Q2179" s="281"/>
      <c r="R2179" s="281">
        <v>8</v>
      </c>
    </row>
    <row r="2180" spans="1:18">
      <c r="A2180" s="277">
        <v>136</v>
      </c>
      <c r="B2180" s="274" t="s">
        <v>3887</v>
      </c>
      <c r="C2180" s="278" t="s">
        <v>3888</v>
      </c>
      <c r="D2180" s="279">
        <v>876.51</v>
      </c>
      <c r="E2180" s="279">
        <v>818.67</v>
      </c>
      <c r="F2180" s="279">
        <v>57.84</v>
      </c>
      <c r="G2180" s="279"/>
      <c r="H2180" s="280">
        <v>9792.27</v>
      </c>
      <c r="I2180" s="280">
        <v>9415.14</v>
      </c>
      <c r="J2180" s="280">
        <v>377.13</v>
      </c>
      <c r="K2180" s="280"/>
      <c r="L2180" s="354">
        <v>11.17188623061916</v>
      </c>
      <c r="M2180" s="354">
        <v>11.500531349628055</v>
      </c>
      <c r="N2180" s="354">
        <v>6.5202282157676343</v>
      </c>
      <c r="O2180" s="354" t="s">
        <v>138</v>
      </c>
      <c r="P2180" s="281"/>
      <c r="Q2180" s="281"/>
      <c r="R2180" s="281">
        <v>8</v>
      </c>
    </row>
    <row r="2181" spans="1:18">
      <c r="A2181" s="277">
        <v>137</v>
      </c>
      <c r="B2181" s="274" t="s">
        <v>3889</v>
      </c>
      <c r="C2181" s="278" t="s">
        <v>3890</v>
      </c>
      <c r="D2181" s="279">
        <v>179.52</v>
      </c>
      <c r="E2181" s="279">
        <v>172.2</v>
      </c>
      <c r="F2181" s="279">
        <v>7.32</v>
      </c>
      <c r="G2181" s="279"/>
      <c r="H2181" s="280">
        <v>2028.17</v>
      </c>
      <c r="I2181" s="280">
        <v>1980.43</v>
      </c>
      <c r="J2181" s="280">
        <v>47.74</v>
      </c>
      <c r="K2181" s="280"/>
      <c r="L2181" s="354">
        <v>11.297738413547236</v>
      </c>
      <c r="M2181" s="354">
        <v>11.50075493612079</v>
      </c>
      <c r="N2181" s="354">
        <v>6.5218579234972678</v>
      </c>
      <c r="O2181" s="354" t="s">
        <v>138</v>
      </c>
      <c r="P2181" s="281"/>
      <c r="Q2181" s="281"/>
      <c r="R2181" s="281">
        <v>8</v>
      </c>
    </row>
    <row r="2182" spans="1:18" ht="24">
      <c r="A2182" s="277">
        <v>138</v>
      </c>
      <c r="B2182" s="274" t="s">
        <v>3891</v>
      </c>
      <c r="C2182" s="278" t="s">
        <v>3892</v>
      </c>
      <c r="D2182" s="279">
        <v>2436.83</v>
      </c>
      <c r="E2182" s="279">
        <v>2303.5700000000002</v>
      </c>
      <c r="F2182" s="279">
        <v>133.26</v>
      </c>
      <c r="G2182" s="279"/>
      <c r="H2182" s="280">
        <v>27361.09</v>
      </c>
      <c r="I2182" s="280">
        <v>26492.26</v>
      </c>
      <c r="J2182" s="280">
        <v>868.83</v>
      </c>
      <c r="K2182" s="280"/>
      <c r="L2182" s="354">
        <v>11.228148865534322</v>
      </c>
      <c r="M2182" s="354">
        <v>11.500523101099596</v>
      </c>
      <c r="N2182" s="354">
        <v>6.519810895992797</v>
      </c>
      <c r="O2182" s="354" t="s">
        <v>138</v>
      </c>
      <c r="P2182" s="281"/>
      <c r="Q2182" s="281"/>
      <c r="R2182" s="281">
        <v>8</v>
      </c>
    </row>
    <row r="2183" spans="1:18" ht="24">
      <c r="A2183" s="277">
        <v>139</v>
      </c>
      <c r="B2183" s="274" t="s">
        <v>3893</v>
      </c>
      <c r="C2183" s="278" t="s">
        <v>3894</v>
      </c>
      <c r="D2183" s="279">
        <v>3082.73</v>
      </c>
      <c r="E2183" s="279">
        <v>2789.12</v>
      </c>
      <c r="F2183" s="279">
        <v>293.61</v>
      </c>
      <c r="G2183" s="279"/>
      <c r="H2183" s="280">
        <v>33990.699999999997</v>
      </c>
      <c r="I2183" s="280">
        <v>32076.41</v>
      </c>
      <c r="J2183" s="280">
        <v>1914.29</v>
      </c>
      <c r="K2183" s="280"/>
      <c r="L2183" s="354">
        <v>11.026168363755501</v>
      </c>
      <c r="M2183" s="354">
        <v>11.500548560119322</v>
      </c>
      <c r="N2183" s="354">
        <v>6.519839242532611</v>
      </c>
      <c r="O2183" s="354" t="s">
        <v>138</v>
      </c>
      <c r="P2183" s="281"/>
      <c r="Q2183" s="281"/>
      <c r="R2183" s="281">
        <v>8</v>
      </c>
    </row>
    <row r="2184" spans="1:18" ht="12.75">
      <c r="A2184" s="379" t="s">
        <v>3895</v>
      </c>
      <c r="B2184" s="380"/>
      <c r="C2184" s="380"/>
      <c r="D2184" s="380"/>
      <c r="E2184" s="380"/>
      <c r="F2184" s="380"/>
      <c r="G2184" s="380"/>
      <c r="H2184" s="380"/>
      <c r="I2184" s="380"/>
      <c r="J2184" s="380"/>
      <c r="K2184" s="380"/>
      <c r="L2184" s="380"/>
      <c r="M2184" s="380"/>
      <c r="N2184" s="380"/>
      <c r="O2184" s="380"/>
      <c r="P2184" s="380"/>
      <c r="Q2184" s="380"/>
      <c r="R2184" s="380"/>
    </row>
    <row r="2185" spans="1:18" ht="72">
      <c r="A2185" s="277">
        <v>140</v>
      </c>
      <c r="B2185" s="274" t="s">
        <v>3896</v>
      </c>
      <c r="C2185" s="278" t="s">
        <v>3897</v>
      </c>
      <c r="D2185" s="279">
        <v>3587.38</v>
      </c>
      <c r="E2185" s="279">
        <v>2955.9</v>
      </c>
      <c r="F2185" s="279">
        <v>81.64</v>
      </c>
      <c r="G2185" s="279">
        <v>549.84</v>
      </c>
      <c r="H2185" s="280">
        <v>36874.97</v>
      </c>
      <c r="I2185" s="280">
        <v>33992.85</v>
      </c>
      <c r="J2185" s="280">
        <v>532.28</v>
      </c>
      <c r="K2185" s="280">
        <v>2349.84</v>
      </c>
      <c r="L2185" s="354">
        <v>10.279081112120824</v>
      </c>
      <c r="M2185" s="354">
        <v>11.5</v>
      </c>
      <c r="N2185" s="354">
        <v>6.5198432141107299</v>
      </c>
      <c r="O2185" s="354">
        <v>4.2736796158882582</v>
      </c>
      <c r="P2185" s="281"/>
      <c r="Q2185" s="281"/>
      <c r="R2185" s="281">
        <v>9</v>
      </c>
    </row>
    <row r="2186" spans="1:18" ht="72">
      <c r="A2186" s="277">
        <v>141</v>
      </c>
      <c r="B2186" s="274" t="s">
        <v>3898</v>
      </c>
      <c r="C2186" s="278" t="s">
        <v>3899</v>
      </c>
      <c r="D2186" s="279">
        <v>5062.92</v>
      </c>
      <c r="E2186" s="279">
        <v>4338.66</v>
      </c>
      <c r="F2186" s="279">
        <v>161.82</v>
      </c>
      <c r="G2186" s="279">
        <v>562.44000000000005</v>
      </c>
      <c r="H2186" s="280">
        <v>53386.49</v>
      </c>
      <c r="I2186" s="280">
        <v>49894.59</v>
      </c>
      <c r="J2186" s="280">
        <v>1055.01</v>
      </c>
      <c r="K2186" s="280">
        <v>2436.89</v>
      </c>
      <c r="L2186" s="354">
        <v>10.544604694524107</v>
      </c>
      <c r="M2186" s="354">
        <v>11.5</v>
      </c>
      <c r="N2186" s="354">
        <v>6.5196514645902859</v>
      </c>
      <c r="O2186" s="354">
        <v>4.3327110447336601</v>
      </c>
      <c r="P2186" s="281"/>
      <c r="Q2186" s="281"/>
      <c r="R2186" s="281">
        <v>9</v>
      </c>
    </row>
    <row r="2187" spans="1:18" ht="72">
      <c r="A2187" s="277">
        <v>142</v>
      </c>
      <c r="B2187" s="274" t="s">
        <v>3900</v>
      </c>
      <c r="C2187" s="278" t="s">
        <v>3901</v>
      </c>
      <c r="D2187" s="279">
        <v>6757.16</v>
      </c>
      <c r="E2187" s="279">
        <v>5931.84</v>
      </c>
      <c r="F2187" s="279">
        <v>249.31</v>
      </c>
      <c r="G2187" s="279">
        <v>576.01</v>
      </c>
      <c r="H2187" s="280">
        <v>72372.28</v>
      </c>
      <c r="I2187" s="280">
        <v>68216.160000000003</v>
      </c>
      <c r="J2187" s="280">
        <v>1625.48</v>
      </c>
      <c r="K2187" s="280">
        <v>2530.64</v>
      </c>
      <c r="L2187" s="354">
        <v>10.710458239852246</v>
      </c>
      <c r="M2187" s="354">
        <v>11.5</v>
      </c>
      <c r="N2187" s="354">
        <v>6.5199149653042401</v>
      </c>
      <c r="O2187" s="354">
        <v>4.3933959479870142</v>
      </c>
      <c r="P2187" s="281"/>
      <c r="Q2187" s="281"/>
      <c r="R2187" s="281">
        <v>9</v>
      </c>
    </row>
    <row r="2188" spans="1:18" ht="60">
      <c r="A2188" s="277">
        <v>143</v>
      </c>
      <c r="B2188" s="274" t="s">
        <v>3902</v>
      </c>
      <c r="C2188" s="278" t="s">
        <v>3903</v>
      </c>
      <c r="D2188" s="279">
        <v>1297.8399999999999</v>
      </c>
      <c r="E2188" s="279">
        <v>743.48</v>
      </c>
      <c r="F2188" s="279">
        <v>16.47</v>
      </c>
      <c r="G2188" s="279">
        <v>537.89</v>
      </c>
      <c r="H2188" s="280">
        <v>10924.74</v>
      </c>
      <c r="I2188" s="280">
        <v>8550.07</v>
      </c>
      <c r="J2188" s="280">
        <v>107.41</v>
      </c>
      <c r="K2188" s="280">
        <v>2267.2600000000002</v>
      </c>
      <c r="L2188" s="354">
        <v>8.4176323737902976</v>
      </c>
      <c r="M2188" s="354">
        <v>11.500067251304674</v>
      </c>
      <c r="N2188" s="354">
        <v>6.5215543412264729</v>
      </c>
      <c r="O2188" s="354">
        <v>4.2150997415828524</v>
      </c>
      <c r="P2188" s="281"/>
      <c r="Q2188" s="281"/>
      <c r="R2188" s="281">
        <v>9</v>
      </c>
    </row>
    <row r="2189" spans="1:18" ht="12.75">
      <c r="A2189" s="379" t="s">
        <v>3904</v>
      </c>
      <c r="B2189" s="380"/>
      <c r="C2189" s="380"/>
      <c r="D2189" s="380"/>
      <c r="E2189" s="380"/>
      <c r="F2189" s="380"/>
      <c r="G2189" s="380"/>
      <c r="H2189" s="380"/>
      <c r="I2189" s="380"/>
      <c r="J2189" s="380"/>
      <c r="K2189" s="380"/>
      <c r="L2189" s="380"/>
      <c r="M2189" s="380"/>
      <c r="N2189" s="380"/>
      <c r="O2189" s="380"/>
      <c r="P2189" s="380"/>
      <c r="Q2189" s="380"/>
      <c r="R2189" s="380"/>
    </row>
    <row r="2190" spans="1:18" ht="36">
      <c r="A2190" s="277">
        <v>144</v>
      </c>
      <c r="B2190" s="274" t="s">
        <v>3905</v>
      </c>
      <c r="C2190" s="278" t="s">
        <v>3906</v>
      </c>
      <c r="D2190" s="279">
        <v>3067.55</v>
      </c>
      <c r="E2190" s="279">
        <v>2257.1999999999998</v>
      </c>
      <c r="F2190" s="279">
        <v>124.53</v>
      </c>
      <c r="G2190" s="279">
        <v>685.82</v>
      </c>
      <c r="H2190" s="280">
        <v>29556.560000000001</v>
      </c>
      <c r="I2190" s="280">
        <v>25958.880000000001</v>
      </c>
      <c r="J2190" s="280">
        <v>696.48</v>
      </c>
      <c r="K2190" s="280">
        <v>2901.2</v>
      </c>
      <c r="L2190" s="354">
        <v>9.6352333295300809</v>
      </c>
      <c r="M2190" s="354">
        <v>11.500478468899523</v>
      </c>
      <c r="N2190" s="354">
        <v>5.5928691881474348</v>
      </c>
      <c r="O2190" s="354">
        <v>4.2302645008894455</v>
      </c>
      <c r="P2190" s="281"/>
      <c r="Q2190" s="281"/>
      <c r="R2190" s="281">
        <v>10</v>
      </c>
    </row>
    <row r="2191" spans="1:18" ht="36">
      <c r="A2191" s="277">
        <v>145</v>
      </c>
      <c r="B2191" s="274" t="s">
        <v>3907</v>
      </c>
      <c r="C2191" s="278" t="s">
        <v>3908</v>
      </c>
      <c r="D2191" s="279">
        <v>3705</v>
      </c>
      <c r="E2191" s="279">
        <v>2894.65</v>
      </c>
      <c r="F2191" s="279">
        <v>124.53</v>
      </c>
      <c r="G2191" s="279">
        <v>685.82</v>
      </c>
      <c r="H2191" s="280">
        <v>36887.54</v>
      </c>
      <c r="I2191" s="280">
        <v>33289.86</v>
      </c>
      <c r="J2191" s="280">
        <v>696.48</v>
      </c>
      <c r="K2191" s="280">
        <v>2901.2</v>
      </c>
      <c r="L2191" s="354">
        <v>9.9561511470985149</v>
      </c>
      <c r="M2191" s="354">
        <v>11.500478468899521</v>
      </c>
      <c r="N2191" s="354">
        <v>5.5928691881474348</v>
      </c>
      <c r="O2191" s="354">
        <v>4.2302645008894455</v>
      </c>
      <c r="P2191" s="281"/>
      <c r="Q2191" s="281"/>
      <c r="R2191" s="281">
        <v>10</v>
      </c>
    </row>
    <row r="2192" spans="1:18" ht="36">
      <c r="A2192" s="277">
        <v>146</v>
      </c>
      <c r="B2192" s="274" t="s">
        <v>3909</v>
      </c>
      <c r="C2192" s="278" t="s">
        <v>3910</v>
      </c>
      <c r="D2192" s="279">
        <v>2794.06</v>
      </c>
      <c r="E2192" s="279">
        <v>2048.1999999999998</v>
      </c>
      <c r="F2192" s="279">
        <v>60.04</v>
      </c>
      <c r="G2192" s="279">
        <v>685.82</v>
      </c>
      <c r="H2192" s="280">
        <v>26847.93</v>
      </c>
      <c r="I2192" s="280">
        <v>23555.279999999999</v>
      </c>
      <c r="J2192" s="280">
        <v>391.45</v>
      </c>
      <c r="K2192" s="280">
        <v>2901.2</v>
      </c>
      <c r="L2192" s="354">
        <v>9.6089310895256368</v>
      </c>
      <c r="M2192" s="354">
        <v>11.500478468899521</v>
      </c>
      <c r="N2192" s="354">
        <v>6.5198201199200536</v>
      </c>
      <c r="O2192" s="354">
        <v>4.2302645008894455</v>
      </c>
      <c r="P2192" s="281"/>
      <c r="Q2192" s="281"/>
      <c r="R2192" s="281">
        <v>10</v>
      </c>
    </row>
    <row r="2193" spans="1:18" ht="36">
      <c r="A2193" s="277">
        <v>147</v>
      </c>
      <c r="B2193" s="274" t="s">
        <v>3911</v>
      </c>
      <c r="C2193" s="278" t="s">
        <v>3912</v>
      </c>
      <c r="D2193" s="279">
        <v>3274.76</v>
      </c>
      <c r="E2193" s="279">
        <v>2528.9</v>
      </c>
      <c r="F2193" s="279">
        <v>60.04</v>
      </c>
      <c r="G2193" s="279">
        <v>685.82</v>
      </c>
      <c r="H2193" s="280">
        <v>32376.21</v>
      </c>
      <c r="I2193" s="280">
        <v>29083.56</v>
      </c>
      <c r="J2193" s="280">
        <v>391.45</v>
      </c>
      <c r="K2193" s="280">
        <v>2901.2</v>
      </c>
      <c r="L2193" s="354">
        <v>9.8865901623325065</v>
      </c>
      <c r="M2193" s="354">
        <v>11.500478468899521</v>
      </c>
      <c r="N2193" s="354">
        <v>6.5198201199200536</v>
      </c>
      <c r="O2193" s="354">
        <v>4.2302645008894455</v>
      </c>
      <c r="P2193" s="281"/>
      <c r="Q2193" s="281"/>
      <c r="R2193" s="281">
        <v>10</v>
      </c>
    </row>
    <row r="2194" spans="1:18" ht="48">
      <c r="A2194" s="277">
        <v>148</v>
      </c>
      <c r="B2194" s="274" t="s">
        <v>3913</v>
      </c>
      <c r="C2194" s="278" t="s">
        <v>3914</v>
      </c>
      <c r="D2194" s="279">
        <v>642.71</v>
      </c>
      <c r="E2194" s="279">
        <v>290.51</v>
      </c>
      <c r="F2194" s="279">
        <v>62.26</v>
      </c>
      <c r="G2194" s="279">
        <v>289.94</v>
      </c>
      <c r="H2194" s="280">
        <v>4947.91</v>
      </c>
      <c r="I2194" s="280">
        <v>3341</v>
      </c>
      <c r="J2194" s="280">
        <v>348.23</v>
      </c>
      <c r="K2194" s="280">
        <v>1258.68</v>
      </c>
      <c r="L2194" s="354">
        <v>7.6985109925160637</v>
      </c>
      <c r="M2194" s="354">
        <v>11.500464700010326</v>
      </c>
      <c r="N2194" s="354">
        <v>5.5931577256665603</v>
      </c>
      <c r="O2194" s="354">
        <v>4.34117403600745</v>
      </c>
      <c r="P2194" s="281"/>
      <c r="Q2194" s="281"/>
      <c r="R2194" s="281">
        <v>10</v>
      </c>
    </row>
    <row r="2195" spans="1:18" ht="48">
      <c r="A2195" s="277">
        <v>149</v>
      </c>
      <c r="B2195" s="274" t="s">
        <v>3915</v>
      </c>
      <c r="C2195" s="278" t="s">
        <v>3916</v>
      </c>
      <c r="D2195" s="279">
        <v>732.58</v>
      </c>
      <c r="E2195" s="279">
        <v>380.38</v>
      </c>
      <c r="F2195" s="279">
        <v>62.26</v>
      </c>
      <c r="G2195" s="279">
        <v>289.94</v>
      </c>
      <c r="H2195" s="280">
        <v>5981.46</v>
      </c>
      <c r="I2195" s="280">
        <v>4374.55</v>
      </c>
      <c r="J2195" s="280">
        <v>348.23</v>
      </c>
      <c r="K2195" s="280">
        <v>1258.68</v>
      </c>
      <c r="L2195" s="354">
        <v>8.1649239673482761</v>
      </c>
      <c r="M2195" s="354">
        <v>11.500473210999527</v>
      </c>
      <c r="N2195" s="354">
        <v>5.5931577256665603</v>
      </c>
      <c r="O2195" s="354">
        <v>4.34117403600745</v>
      </c>
      <c r="P2195" s="281"/>
      <c r="Q2195" s="281"/>
      <c r="R2195" s="281">
        <v>10</v>
      </c>
    </row>
    <row r="2196" spans="1:18" ht="48">
      <c r="A2196" s="277">
        <v>150</v>
      </c>
      <c r="B2196" s="274" t="s">
        <v>3917</v>
      </c>
      <c r="C2196" s="278" t="s">
        <v>3918</v>
      </c>
      <c r="D2196" s="279">
        <v>211.09</v>
      </c>
      <c r="E2196" s="279">
        <v>211.09</v>
      </c>
      <c r="F2196" s="279"/>
      <c r="G2196" s="279"/>
      <c r="H2196" s="280">
        <v>2427.64</v>
      </c>
      <c r="I2196" s="280">
        <v>2427.64</v>
      </c>
      <c r="J2196" s="280"/>
      <c r="K2196" s="280"/>
      <c r="L2196" s="354">
        <v>11.500497418162869</v>
      </c>
      <c r="M2196" s="354">
        <v>11.500497418162869</v>
      </c>
      <c r="N2196" s="354" t="s">
        <v>138</v>
      </c>
      <c r="O2196" s="354" t="s">
        <v>138</v>
      </c>
      <c r="P2196" s="281"/>
      <c r="Q2196" s="281"/>
      <c r="R2196" s="281">
        <v>10</v>
      </c>
    </row>
    <row r="2197" spans="1:18" ht="48">
      <c r="A2197" s="277">
        <v>151</v>
      </c>
      <c r="B2197" s="274" t="s">
        <v>3919</v>
      </c>
      <c r="C2197" s="278" t="s">
        <v>3920</v>
      </c>
      <c r="D2197" s="279">
        <v>282.14999999999998</v>
      </c>
      <c r="E2197" s="279">
        <v>282.14999999999998</v>
      </c>
      <c r="F2197" s="279"/>
      <c r="G2197" s="279"/>
      <c r="H2197" s="280">
        <v>3244.86</v>
      </c>
      <c r="I2197" s="280">
        <v>3244.86</v>
      </c>
      <c r="J2197" s="280"/>
      <c r="K2197" s="280"/>
      <c r="L2197" s="354">
        <v>11.500478468899523</v>
      </c>
      <c r="M2197" s="354">
        <v>11.500478468899523</v>
      </c>
      <c r="N2197" s="354" t="s">
        <v>138</v>
      </c>
      <c r="O2197" s="354" t="s">
        <v>138</v>
      </c>
      <c r="P2197" s="281"/>
      <c r="Q2197" s="281"/>
      <c r="R2197" s="281">
        <v>10</v>
      </c>
    </row>
    <row r="2198" spans="1:18" ht="12.75">
      <c r="A2198" s="379" t="s">
        <v>3921</v>
      </c>
      <c r="B2198" s="380"/>
      <c r="C2198" s="380"/>
      <c r="D2198" s="380"/>
      <c r="E2198" s="380"/>
      <c r="F2198" s="380"/>
      <c r="G2198" s="380"/>
      <c r="H2198" s="380"/>
      <c r="I2198" s="380"/>
      <c r="J2198" s="380"/>
      <c r="K2198" s="380"/>
      <c r="L2198" s="380"/>
      <c r="M2198" s="380"/>
      <c r="N2198" s="380"/>
      <c r="O2198" s="380"/>
      <c r="P2198" s="380"/>
      <c r="Q2198" s="380"/>
      <c r="R2198" s="380"/>
    </row>
    <row r="2199" spans="1:18" ht="36">
      <c r="A2199" s="277">
        <v>152</v>
      </c>
      <c r="B2199" s="274" t="s">
        <v>3922</v>
      </c>
      <c r="C2199" s="278" t="s">
        <v>3923</v>
      </c>
      <c r="D2199" s="279">
        <v>3559.15</v>
      </c>
      <c r="E2199" s="279">
        <v>3009.31</v>
      </c>
      <c r="F2199" s="279"/>
      <c r="G2199" s="279">
        <v>549.84</v>
      </c>
      <c r="H2199" s="280">
        <v>36956.93</v>
      </c>
      <c r="I2199" s="280">
        <v>34607.089999999997</v>
      </c>
      <c r="J2199" s="280"/>
      <c r="K2199" s="280">
        <v>2349.84</v>
      </c>
      <c r="L2199" s="354">
        <v>10.383639352092494</v>
      </c>
      <c r="M2199" s="354">
        <v>11.500008307552228</v>
      </c>
      <c r="N2199" s="354" t="s">
        <v>138</v>
      </c>
      <c r="O2199" s="354">
        <v>4.2736796158882582</v>
      </c>
      <c r="P2199" s="281"/>
      <c r="Q2199" s="281"/>
      <c r="R2199" s="281">
        <v>11</v>
      </c>
    </row>
    <row r="2200" spans="1:18" ht="36">
      <c r="A2200" s="277">
        <v>153</v>
      </c>
      <c r="B2200" s="274" t="s">
        <v>3924</v>
      </c>
      <c r="C2200" s="278" t="s">
        <v>3925</v>
      </c>
      <c r="D2200" s="279">
        <v>4686.3100000000004</v>
      </c>
      <c r="E2200" s="279">
        <v>4123.87</v>
      </c>
      <c r="F2200" s="279"/>
      <c r="G2200" s="279">
        <v>562.44000000000005</v>
      </c>
      <c r="H2200" s="280">
        <v>49861.42</v>
      </c>
      <c r="I2200" s="280">
        <v>47424.53</v>
      </c>
      <c r="J2200" s="280"/>
      <c r="K2200" s="280">
        <v>2436.89</v>
      </c>
      <c r="L2200" s="354">
        <v>10.639804024915124</v>
      </c>
      <c r="M2200" s="354">
        <v>11.500006062266754</v>
      </c>
      <c r="N2200" s="354" t="s">
        <v>138</v>
      </c>
      <c r="O2200" s="354">
        <v>4.3327110447336601</v>
      </c>
      <c r="P2200" s="281"/>
      <c r="Q2200" s="281"/>
      <c r="R2200" s="281">
        <v>11</v>
      </c>
    </row>
    <row r="2201" spans="1:18" ht="36">
      <c r="A2201" s="277">
        <v>154</v>
      </c>
      <c r="B2201" s="274" t="s">
        <v>3926</v>
      </c>
      <c r="C2201" s="278" t="s">
        <v>3927</v>
      </c>
      <c r="D2201" s="279">
        <v>6136.43</v>
      </c>
      <c r="E2201" s="279">
        <v>5560.42</v>
      </c>
      <c r="F2201" s="279"/>
      <c r="G2201" s="279">
        <v>576.01</v>
      </c>
      <c r="H2201" s="280">
        <v>66475.42</v>
      </c>
      <c r="I2201" s="280">
        <v>63944.78</v>
      </c>
      <c r="J2201" s="280"/>
      <c r="K2201" s="280">
        <v>2530.64</v>
      </c>
      <c r="L2201" s="354">
        <v>10.832914251445873</v>
      </c>
      <c r="M2201" s="354">
        <v>11.499991007873506</v>
      </c>
      <c r="N2201" s="354" t="s">
        <v>138</v>
      </c>
      <c r="O2201" s="354">
        <v>4.3933959479870142</v>
      </c>
      <c r="P2201" s="281"/>
      <c r="Q2201" s="281"/>
      <c r="R2201" s="281">
        <v>11</v>
      </c>
    </row>
    <row r="2202" spans="1:18" ht="24">
      <c r="A2202" s="277">
        <v>155</v>
      </c>
      <c r="B2202" s="274" t="s">
        <v>3928</v>
      </c>
      <c r="C2202" s="278" t="s">
        <v>3929</v>
      </c>
      <c r="D2202" s="279">
        <v>3602.47</v>
      </c>
      <c r="E2202" s="279">
        <v>2292.0700000000002</v>
      </c>
      <c r="F2202" s="279"/>
      <c r="G2202" s="279">
        <v>1310.4000000000001</v>
      </c>
      <c r="H2202" s="280">
        <v>30694.62</v>
      </c>
      <c r="I2202" s="280">
        <v>26358.83</v>
      </c>
      <c r="J2202" s="280"/>
      <c r="K2202" s="280">
        <v>4335.79</v>
      </c>
      <c r="L2202" s="354">
        <v>8.5204373665845932</v>
      </c>
      <c r="M2202" s="354">
        <v>11.500010907171246</v>
      </c>
      <c r="N2202" s="354" t="s">
        <v>138</v>
      </c>
      <c r="O2202" s="354">
        <v>3.3087530525030524</v>
      </c>
      <c r="P2202" s="281"/>
      <c r="Q2202" s="281"/>
      <c r="R2202" s="281">
        <v>11</v>
      </c>
    </row>
    <row r="2203" spans="1:18" ht="24">
      <c r="A2203" s="277">
        <v>156</v>
      </c>
      <c r="B2203" s="274" t="s">
        <v>3930</v>
      </c>
      <c r="C2203" s="278" t="s">
        <v>3931</v>
      </c>
      <c r="D2203" s="279">
        <v>4565.74</v>
      </c>
      <c r="E2203" s="279">
        <v>3832.85</v>
      </c>
      <c r="F2203" s="279">
        <v>183.05</v>
      </c>
      <c r="G2203" s="279">
        <v>549.84</v>
      </c>
      <c r="H2203" s="280">
        <v>47621.04</v>
      </c>
      <c r="I2203" s="280">
        <v>44077.75</v>
      </c>
      <c r="J2203" s="280">
        <v>1193.45</v>
      </c>
      <c r="K2203" s="280">
        <v>2349.84</v>
      </c>
      <c r="L2203" s="354">
        <v>10.430081432582671</v>
      </c>
      <c r="M2203" s="354">
        <v>11.49999347743846</v>
      </c>
      <c r="N2203" s="354">
        <v>6.5198033324228355</v>
      </c>
      <c r="O2203" s="354">
        <v>4.2736796158882582</v>
      </c>
      <c r="P2203" s="281"/>
      <c r="Q2203" s="281"/>
      <c r="R2203" s="281">
        <v>11</v>
      </c>
    </row>
    <row r="2204" spans="1:18" ht="36">
      <c r="A2204" s="277">
        <v>157</v>
      </c>
      <c r="B2204" s="274" t="s">
        <v>3932</v>
      </c>
      <c r="C2204" s="278" t="s">
        <v>3933</v>
      </c>
      <c r="D2204" s="279">
        <v>6703.61</v>
      </c>
      <c r="E2204" s="279">
        <v>5775.07</v>
      </c>
      <c r="F2204" s="279">
        <v>366.1</v>
      </c>
      <c r="G2204" s="279">
        <v>562.44000000000005</v>
      </c>
      <c r="H2204" s="280">
        <v>71237.119999999995</v>
      </c>
      <c r="I2204" s="280">
        <v>66413.33</v>
      </c>
      <c r="J2204" s="280">
        <v>2386.9</v>
      </c>
      <c r="K2204" s="280">
        <v>2436.89</v>
      </c>
      <c r="L2204" s="354">
        <v>10.626680251386938</v>
      </c>
      <c r="M2204" s="354">
        <v>11.500004328951858</v>
      </c>
      <c r="N2204" s="354">
        <v>6.5198033324228355</v>
      </c>
      <c r="O2204" s="354">
        <v>4.3327110447336601</v>
      </c>
      <c r="P2204" s="281"/>
      <c r="Q2204" s="281"/>
      <c r="R2204" s="281">
        <v>11</v>
      </c>
    </row>
    <row r="2205" spans="1:18" ht="36">
      <c r="A2205" s="277">
        <v>158</v>
      </c>
      <c r="B2205" s="274" t="s">
        <v>3934</v>
      </c>
      <c r="C2205" s="278" t="s">
        <v>3935</v>
      </c>
      <c r="D2205" s="279">
        <v>9152.06</v>
      </c>
      <c r="E2205" s="279">
        <v>8026.9</v>
      </c>
      <c r="F2205" s="279">
        <v>549.15</v>
      </c>
      <c r="G2205" s="279">
        <v>576.01</v>
      </c>
      <c r="H2205" s="280">
        <v>98420.29</v>
      </c>
      <c r="I2205" s="280">
        <v>92309.3</v>
      </c>
      <c r="J2205" s="280">
        <v>3580.35</v>
      </c>
      <c r="K2205" s="280">
        <v>2530.64</v>
      </c>
      <c r="L2205" s="354">
        <v>10.753894751564129</v>
      </c>
      <c r="M2205" s="354">
        <v>11.499993770945197</v>
      </c>
      <c r="N2205" s="354">
        <v>6.5198033324228355</v>
      </c>
      <c r="O2205" s="354">
        <v>4.3933959479870142</v>
      </c>
      <c r="P2205" s="281"/>
      <c r="Q2205" s="281"/>
      <c r="R2205" s="281">
        <v>11</v>
      </c>
    </row>
    <row r="2206" spans="1:18" ht="24">
      <c r="A2206" s="277">
        <v>159</v>
      </c>
      <c r="B2206" s="274" t="s">
        <v>3936</v>
      </c>
      <c r="C2206" s="278" t="s">
        <v>3937</v>
      </c>
      <c r="D2206" s="279">
        <v>4773.4399999999996</v>
      </c>
      <c r="E2206" s="279">
        <v>2852.45</v>
      </c>
      <c r="F2206" s="279">
        <v>117.15</v>
      </c>
      <c r="G2206" s="279">
        <v>1803.84</v>
      </c>
      <c r="H2206" s="280">
        <v>39340.82</v>
      </c>
      <c r="I2206" s="280">
        <v>32803.15</v>
      </c>
      <c r="J2206" s="280">
        <v>763.81</v>
      </c>
      <c r="K2206" s="280">
        <v>5773.86</v>
      </c>
      <c r="L2206" s="354">
        <v>8.2416077294362147</v>
      </c>
      <c r="M2206" s="354">
        <v>11.499991235604481</v>
      </c>
      <c r="N2206" s="354">
        <v>6.5199317114810063</v>
      </c>
      <c r="O2206" s="354">
        <v>3.2008714741883981</v>
      </c>
      <c r="P2206" s="281"/>
      <c r="Q2206" s="281"/>
      <c r="R2206" s="281">
        <v>11</v>
      </c>
    </row>
    <row r="2207" spans="1:18" ht="12.75">
      <c r="A2207" s="379" t="s">
        <v>3938</v>
      </c>
      <c r="B2207" s="380"/>
      <c r="C2207" s="380"/>
      <c r="D2207" s="380"/>
      <c r="E2207" s="380"/>
      <c r="F2207" s="380"/>
      <c r="G2207" s="380"/>
      <c r="H2207" s="380"/>
      <c r="I2207" s="380"/>
      <c r="J2207" s="380"/>
      <c r="K2207" s="380"/>
      <c r="L2207" s="380"/>
      <c r="M2207" s="380"/>
      <c r="N2207" s="380"/>
      <c r="O2207" s="380"/>
      <c r="P2207" s="380"/>
      <c r="Q2207" s="380"/>
      <c r="R2207" s="380"/>
    </row>
    <row r="2208" spans="1:18" ht="36">
      <c r="A2208" s="277">
        <v>160</v>
      </c>
      <c r="B2208" s="274" t="s">
        <v>3939</v>
      </c>
      <c r="C2208" s="278" t="s">
        <v>3940</v>
      </c>
      <c r="D2208" s="279">
        <v>3.74</v>
      </c>
      <c r="E2208" s="279">
        <v>3.74</v>
      </c>
      <c r="F2208" s="279"/>
      <c r="G2208" s="279"/>
      <c r="H2208" s="280">
        <v>42.96</v>
      </c>
      <c r="I2208" s="280">
        <v>42.96</v>
      </c>
      <c r="J2208" s="280"/>
      <c r="K2208" s="280"/>
      <c r="L2208" s="355">
        <v>11.5</v>
      </c>
      <c r="M2208" s="355">
        <v>11.5</v>
      </c>
      <c r="N2208" s="354" t="s">
        <v>138</v>
      </c>
      <c r="O2208" s="354" t="s">
        <v>138</v>
      </c>
      <c r="P2208" s="281"/>
      <c r="Q2208" s="281"/>
      <c r="R2208" s="281">
        <v>12</v>
      </c>
    </row>
    <row r="2209" spans="1:18" ht="36">
      <c r="A2209" s="277">
        <v>161</v>
      </c>
      <c r="B2209" s="274" t="s">
        <v>3941</v>
      </c>
      <c r="C2209" s="278" t="s">
        <v>3942</v>
      </c>
      <c r="D2209" s="279">
        <v>12.94</v>
      </c>
      <c r="E2209" s="279">
        <v>12.94</v>
      </c>
      <c r="F2209" s="279"/>
      <c r="G2209" s="279"/>
      <c r="H2209" s="280">
        <v>148.83000000000001</v>
      </c>
      <c r="I2209" s="280">
        <v>148.83000000000001</v>
      </c>
      <c r="J2209" s="280"/>
      <c r="K2209" s="280"/>
      <c r="L2209" s="354">
        <v>11.501545595054097</v>
      </c>
      <c r="M2209" s="354">
        <v>11.501545595054097</v>
      </c>
      <c r="N2209" s="354" t="s">
        <v>138</v>
      </c>
      <c r="O2209" s="354" t="s">
        <v>138</v>
      </c>
      <c r="P2209" s="281"/>
      <c r="Q2209" s="281"/>
      <c r="R2209" s="281">
        <v>12</v>
      </c>
    </row>
    <row r="2210" spans="1:18" ht="24">
      <c r="A2210" s="277">
        <v>162</v>
      </c>
      <c r="B2210" s="274" t="s">
        <v>3943</v>
      </c>
      <c r="C2210" s="278" t="s">
        <v>3944</v>
      </c>
      <c r="D2210" s="279">
        <v>1.91</v>
      </c>
      <c r="E2210" s="279">
        <v>1.91</v>
      </c>
      <c r="F2210" s="279"/>
      <c r="G2210" s="279"/>
      <c r="H2210" s="280">
        <v>22</v>
      </c>
      <c r="I2210" s="280">
        <v>22</v>
      </c>
      <c r="J2210" s="280"/>
      <c r="K2210" s="280"/>
      <c r="L2210" s="355">
        <v>11.5</v>
      </c>
      <c r="M2210" s="355">
        <v>11.5</v>
      </c>
      <c r="N2210" s="354" t="s">
        <v>138</v>
      </c>
      <c r="O2210" s="354" t="s">
        <v>138</v>
      </c>
      <c r="P2210" s="281"/>
      <c r="Q2210" s="281"/>
      <c r="R2210" s="281">
        <v>12</v>
      </c>
    </row>
    <row r="2211" spans="1:18" ht="36">
      <c r="A2211" s="277">
        <v>163</v>
      </c>
      <c r="B2211" s="274" t="s">
        <v>3945</v>
      </c>
      <c r="C2211" s="278" t="s">
        <v>3946</v>
      </c>
      <c r="D2211" s="279">
        <v>241.5</v>
      </c>
      <c r="E2211" s="279">
        <v>241.5</v>
      </c>
      <c r="F2211" s="279"/>
      <c r="G2211" s="279"/>
      <c r="H2211" s="280">
        <v>2777.4</v>
      </c>
      <c r="I2211" s="280">
        <v>2777.4</v>
      </c>
      <c r="J2211" s="280"/>
      <c r="K2211" s="280"/>
      <c r="L2211" s="354">
        <v>11.500621118012424</v>
      </c>
      <c r="M2211" s="354">
        <v>11.500621118012424</v>
      </c>
      <c r="N2211" s="354" t="s">
        <v>138</v>
      </c>
      <c r="O2211" s="354" t="s">
        <v>138</v>
      </c>
      <c r="P2211" s="281"/>
      <c r="Q2211" s="281"/>
      <c r="R2211" s="281">
        <v>12</v>
      </c>
    </row>
    <row r="2212" spans="1:18" ht="12.75">
      <c r="A2212" s="379" t="s">
        <v>3947</v>
      </c>
      <c r="B2212" s="380"/>
      <c r="C2212" s="380"/>
      <c r="D2212" s="380"/>
      <c r="E2212" s="380"/>
      <c r="F2212" s="380"/>
      <c r="G2212" s="380"/>
      <c r="H2212" s="380"/>
      <c r="I2212" s="380"/>
      <c r="J2212" s="380"/>
      <c r="K2212" s="380"/>
      <c r="L2212" s="380"/>
      <c r="M2212" s="380"/>
      <c r="N2212" s="380"/>
      <c r="O2212" s="380"/>
      <c r="P2212" s="380"/>
      <c r="Q2212" s="380"/>
      <c r="R2212" s="380"/>
    </row>
    <row r="2213" spans="1:18" ht="24">
      <c r="A2213" s="277">
        <v>164</v>
      </c>
      <c r="B2213" s="274" t="s">
        <v>3948</v>
      </c>
      <c r="C2213" s="278" t="s">
        <v>3947</v>
      </c>
      <c r="D2213" s="279">
        <v>160.29</v>
      </c>
      <c r="E2213" s="279">
        <v>160.29</v>
      </c>
      <c r="F2213" s="279"/>
      <c r="G2213" s="279"/>
      <c r="H2213" s="280">
        <v>1843.4</v>
      </c>
      <c r="I2213" s="280">
        <v>1843.4</v>
      </c>
      <c r="J2213" s="280"/>
      <c r="K2213" s="280"/>
      <c r="L2213" s="354">
        <v>11.500405515004056</v>
      </c>
      <c r="M2213" s="354">
        <v>11.500405515004056</v>
      </c>
      <c r="N2213" s="354" t="s">
        <v>138</v>
      </c>
      <c r="O2213" s="354" t="s">
        <v>138</v>
      </c>
      <c r="P2213" s="281"/>
      <c r="Q2213" s="281"/>
      <c r="R2213" s="281">
        <v>13</v>
      </c>
    </row>
    <row r="2214" spans="1:18" ht="12.75">
      <c r="A2214" s="379" t="s">
        <v>3949</v>
      </c>
      <c r="B2214" s="380"/>
      <c r="C2214" s="380"/>
      <c r="D2214" s="380"/>
      <c r="E2214" s="380"/>
      <c r="F2214" s="380"/>
      <c r="G2214" s="380"/>
      <c r="H2214" s="380"/>
      <c r="I2214" s="380"/>
      <c r="J2214" s="380"/>
      <c r="K2214" s="380"/>
      <c r="L2214" s="380"/>
      <c r="M2214" s="380"/>
      <c r="N2214" s="380"/>
      <c r="O2214" s="380"/>
      <c r="P2214" s="380"/>
      <c r="Q2214" s="380"/>
      <c r="R2214" s="380"/>
    </row>
    <row r="2215" spans="1:18">
      <c r="A2215" s="277">
        <v>165</v>
      </c>
      <c r="B2215" s="274" t="s">
        <v>3950</v>
      </c>
      <c r="C2215" s="278" t="s">
        <v>3951</v>
      </c>
      <c r="D2215" s="279">
        <v>576.02</v>
      </c>
      <c r="E2215" s="279">
        <v>238.45</v>
      </c>
      <c r="F2215" s="279"/>
      <c r="G2215" s="279">
        <v>337.57</v>
      </c>
      <c r="H2215" s="280">
        <v>4008.49</v>
      </c>
      <c r="I2215" s="280">
        <v>2742.25</v>
      </c>
      <c r="J2215" s="280"/>
      <c r="K2215" s="280">
        <v>1266.24</v>
      </c>
      <c r="L2215" s="354">
        <v>6.9589423978334084</v>
      </c>
      <c r="M2215" s="354">
        <v>11.500314531348291</v>
      </c>
      <c r="N2215" s="354" t="s">
        <v>138</v>
      </c>
      <c r="O2215" s="354">
        <v>3.7510442278638507</v>
      </c>
      <c r="P2215" s="281"/>
      <c r="Q2215" s="281"/>
      <c r="R2215" s="281">
        <v>14</v>
      </c>
    </row>
    <row r="2216" spans="1:18">
      <c r="A2216" s="277">
        <v>166</v>
      </c>
      <c r="B2216" s="274" t="s">
        <v>3952</v>
      </c>
      <c r="C2216" s="278" t="s">
        <v>3953</v>
      </c>
      <c r="D2216" s="279">
        <v>3419.48</v>
      </c>
      <c r="E2216" s="279">
        <v>425.94</v>
      </c>
      <c r="F2216" s="279"/>
      <c r="G2216" s="279">
        <v>2993.54</v>
      </c>
      <c r="H2216" s="280">
        <v>12001.5</v>
      </c>
      <c r="I2216" s="280">
        <v>4898.54</v>
      </c>
      <c r="J2216" s="280"/>
      <c r="K2216" s="280">
        <v>7102.96</v>
      </c>
      <c r="L2216" s="354">
        <v>3.5097441716284346</v>
      </c>
      <c r="M2216" s="354">
        <v>11.500539982157111</v>
      </c>
      <c r="N2216" s="354" t="s">
        <v>138</v>
      </c>
      <c r="O2216" s="354">
        <v>2.3727626823092391</v>
      </c>
      <c r="P2216" s="281"/>
      <c r="Q2216" s="281"/>
      <c r="R2216" s="281">
        <v>14</v>
      </c>
    </row>
    <row r="2217" spans="1:18">
      <c r="A2217" s="277">
        <v>167</v>
      </c>
      <c r="B2217" s="274" t="s">
        <v>3954</v>
      </c>
      <c r="C2217" s="278" t="s">
        <v>3955</v>
      </c>
      <c r="D2217" s="279">
        <v>1228.77</v>
      </c>
      <c r="E2217" s="279">
        <v>1027.1500000000001</v>
      </c>
      <c r="F2217" s="279"/>
      <c r="G2217" s="279">
        <v>201.62</v>
      </c>
      <c r="H2217" s="280">
        <v>12633.76</v>
      </c>
      <c r="I2217" s="280">
        <v>11812.75</v>
      </c>
      <c r="J2217" s="280"/>
      <c r="K2217" s="280">
        <v>821.01</v>
      </c>
      <c r="L2217" s="354">
        <v>10.281631224720655</v>
      </c>
      <c r="M2217" s="354">
        <v>11.50051112301027</v>
      </c>
      <c r="N2217" s="354" t="s">
        <v>138</v>
      </c>
      <c r="O2217" s="354">
        <v>4.0720662632675326</v>
      </c>
      <c r="P2217" s="281"/>
      <c r="Q2217" s="281"/>
      <c r="R2217" s="281">
        <v>14</v>
      </c>
    </row>
    <row r="2218" spans="1:18" ht="12.75">
      <c r="A2218" s="379" t="s">
        <v>3956</v>
      </c>
      <c r="B2218" s="380"/>
      <c r="C2218" s="380"/>
      <c r="D2218" s="380"/>
      <c r="E2218" s="380"/>
      <c r="F2218" s="380"/>
      <c r="G2218" s="380"/>
      <c r="H2218" s="380"/>
      <c r="I2218" s="380"/>
      <c r="J2218" s="380"/>
      <c r="K2218" s="380"/>
      <c r="L2218" s="380"/>
      <c r="M2218" s="380"/>
      <c r="N2218" s="380"/>
      <c r="O2218" s="380"/>
      <c r="P2218" s="380"/>
      <c r="Q2218" s="380"/>
      <c r="R2218" s="380"/>
    </row>
    <row r="2219" spans="1:18" ht="48">
      <c r="A2219" s="277">
        <v>168</v>
      </c>
      <c r="B2219" s="274" t="s">
        <v>3957</v>
      </c>
      <c r="C2219" s="278" t="s">
        <v>3958</v>
      </c>
      <c r="D2219" s="279">
        <v>7008.19</v>
      </c>
      <c r="E2219" s="279">
        <v>7008.19</v>
      </c>
      <c r="F2219" s="279"/>
      <c r="G2219" s="279"/>
      <c r="H2219" s="280">
        <v>80594.210000000006</v>
      </c>
      <c r="I2219" s="280">
        <v>80594.210000000006</v>
      </c>
      <c r="J2219" s="280"/>
      <c r="K2219" s="280"/>
      <c r="L2219" s="354">
        <v>11.500003567254884</v>
      </c>
      <c r="M2219" s="354">
        <v>11.500003567254884</v>
      </c>
      <c r="N2219" s="354" t="s">
        <v>138</v>
      </c>
      <c r="O2219" s="354" t="s">
        <v>138</v>
      </c>
      <c r="P2219" s="281"/>
      <c r="Q2219" s="281"/>
      <c r="R2219" s="281">
        <v>15</v>
      </c>
    </row>
    <row r="2220" spans="1:18" ht="48">
      <c r="A2220" s="277">
        <v>169</v>
      </c>
      <c r="B2220" s="274" t="s">
        <v>3959</v>
      </c>
      <c r="C2220" s="278" t="s">
        <v>3960</v>
      </c>
      <c r="D2220" s="279">
        <v>7751.97</v>
      </c>
      <c r="E2220" s="279">
        <v>7751.97</v>
      </c>
      <c r="F2220" s="279"/>
      <c r="G2220" s="279"/>
      <c r="H2220" s="280">
        <v>89147.61</v>
      </c>
      <c r="I2220" s="280">
        <v>89147.61</v>
      </c>
      <c r="J2220" s="280"/>
      <c r="K2220" s="280"/>
      <c r="L2220" s="354">
        <v>11.499994195023975</v>
      </c>
      <c r="M2220" s="354">
        <v>11.499994195023975</v>
      </c>
      <c r="N2220" s="354" t="s">
        <v>138</v>
      </c>
      <c r="O2220" s="354" t="s">
        <v>138</v>
      </c>
      <c r="P2220" s="281"/>
      <c r="Q2220" s="281"/>
      <c r="R2220" s="281">
        <v>15</v>
      </c>
    </row>
    <row r="2221" spans="1:18" ht="48">
      <c r="A2221" s="277">
        <v>170</v>
      </c>
      <c r="B2221" s="274" t="s">
        <v>3961</v>
      </c>
      <c r="C2221" s="278" t="s">
        <v>3962</v>
      </c>
      <c r="D2221" s="279">
        <v>10138.81</v>
      </c>
      <c r="E2221" s="279">
        <v>10138.81</v>
      </c>
      <c r="F2221" s="279"/>
      <c r="G2221" s="279"/>
      <c r="H2221" s="280">
        <v>116596.36</v>
      </c>
      <c r="I2221" s="280">
        <v>116596.36</v>
      </c>
      <c r="J2221" s="280"/>
      <c r="K2221" s="280"/>
      <c r="L2221" s="354">
        <v>11.500004438390699</v>
      </c>
      <c r="M2221" s="354">
        <v>11.500004438390699</v>
      </c>
      <c r="N2221" s="354" t="s">
        <v>138</v>
      </c>
      <c r="O2221" s="354" t="s">
        <v>138</v>
      </c>
      <c r="P2221" s="281"/>
      <c r="Q2221" s="281"/>
      <c r="R2221" s="281">
        <v>15</v>
      </c>
    </row>
    <row r="2222" spans="1:18" ht="12.75">
      <c r="A2222" s="379" t="s">
        <v>3963</v>
      </c>
      <c r="B2222" s="380"/>
      <c r="C2222" s="380"/>
      <c r="D2222" s="380"/>
      <c r="E2222" s="380"/>
      <c r="F2222" s="380"/>
      <c r="G2222" s="380"/>
      <c r="H2222" s="380"/>
      <c r="I2222" s="380"/>
      <c r="J2222" s="380"/>
      <c r="K2222" s="380"/>
      <c r="L2222" s="380"/>
      <c r="M2222" s="380"/>
      <c r="N2222" s="380"/>
      <c r="O2222" s="380"/>
      <c r="P2222" s="380"/>
      <c r="Q2222" s="380"/>
      <c r="R2222" s="380"/>
    </row>
    <row r="2223" spans="1:18" ht="24">
      <c r="A2223" s="277">
        <v>171</v>
      </c>
      <c r="B2223" s="274" t="s">
        <v>3964</v>
      </c>
      <c r="C2223" s="278" t="s">
        <v>3965</v>
      </c>
      <c r="D2223" s="279">
        <v>1028.3800000000001</v>
      </c>
      <c r="E2223" s="279">
        <v>1028.3800000000001</v>
      </c>
      <c r="F2223" s="279"/>
      <c r="G2223" s="279"/>
      <c r="H2223" s="280">
        <v>11826.32</v>
      </c>
      <c r="I2223" s="280">
        <v>11826.32</v>
      </c>
      <c r="J2223" s="280"/>
      <c r="K2223" s="280"/>
      <c r="L2223" s="354">
        <v>11.499951379840136</v>
      </c>
      <c r="M2223" s="354">
        <v>11.499951379840136</v>
      </c>
      <c r="N2223" s="354" t="s">
        <v>138</v>
      </c>
      <c r="O2223" s="354" t="s">
        <v>138</v>
      </c>
      <c r="P2223" s="281"/>
      <c r="Q2223" s="281"/>
      <c r="R2223" s="281">
        <v>16</v>
      </c>
    </row>
    <row r="2224" spans="1:18" ht="24">
      <c r="A2224" s="277">
        <v>172</v>
      </c>
      <c r="B2224" s="274" t="s">
        <v>3966</v>
      </c>
      <c r="C2224" s="278" t="s">
        <v>3967</v>
      </c>
      <c r="D2224" s="279">
        <v>1358.47</v>
      </c>
      <c r="E2224" s="279">
        <v>1358.47</v>
      </c>
      <c r="F2224" s="279"/>
      <c r="G2224" s="279"/>
      <c r="H2224" s="280">
        <v>15622.43</v>
      </c>
      <c r="I2224" s="280">
        <v>15622.43</v>
      </c>
      <c r="J2224" s="280"/>
      <c r="K2224" s="280"/>
      <c r="L2224" s="354">
        <v>11.50001840305638</v>
      </c>
      <c r="M2224" s="354">
        <v>11.50001840305638</v>
      </c>
      <c r="N2224" s="354" t="s">
        <v>138</v>
      </c>
      <c r="O2224" s="354" t="s">
        <v>138</v>
      </c>
      <c r="P2224" s="281"/>
      <c r="Q2224" s="281"/>
      <c r="R2224" s="281">
        <v>16</v>
      </c>
    </row>
    <row r="2225" spans="1:18" ht="24">
      <c r="A2225" s="277">
        <v>173</v>
      </c>
      <c r="B2225" s="274" t="s">
        <v>3968</v>
      </c>
      <c r="C2225" s="278" t="s">
        <v>3969</v>
      </c>
      <c r="D2225" s="279">
        <v>9653.19</v>
      </c>
      <c r="E2225" s="279">
        <v>9653.19</v>
      </c>
      <c r="F2225" s="279"/>
      <c r="G2225" s="279"/>
      <c r="H2225" s="280">
        <v>111011.71</v>
      </c>
      <c r="I2225" s="280">
        <v>111011.71</v>
      </c>
      <c r="J2225" s="280"/>
      <c r="K2225" s="280"/>
      <c r="L2225" s="354">
        <v>11.500002589817459</v>
      </c>
      <c r="M2225" s="354">
        <v>11.500002589817459</v>
      </c>
      <c r="N2225" s="354" t="s">
        <v>138</v>
      </c>
      <c r="O2225" s="354" t="s">
        <v>138</v>
      </c>
      <c r="P2225" s="281"/>
      <c r="Q2225" s="281"/>
      <c r="R2225" s="281">
        <v>16</v>
      </c>
    </row>
    <row r="2226" spans="1:18" ht="24">
      <c r="A2226" s="277">
        <v>174</v>
      </c>
      <c r="B2226" s="274" t="s">
        <v>3970</v>
      </c>
      <c r="C2226" s="278" t="s">
        <v>3971</v>
      </c>
      <c r="D2226" s="279">
        <v>11682.44</v>
      </c>
      <c r="E2226" s="279">
        <v>11682.44</v>
      </c>
      <c r="F2226" s="279"/>
      <c r="G2226" s="279"/>
      <c r="H2226" s="280">
        <v>134348.01</v>
      </c>
      <c r="I2226" s="280">
        <v>134348.01</v>
      </c>
      <c r="J2226" s="280"/>
      <c r="K2226" s="280"/>
      <c r="L2226" s="354">
        <v>11.499995720072176</v>
      </c>
      <c r="M2226" s="354">
        <v>11.499995720072176</v>
      </c>
      <c r="N2226" s="354" t="s">
        <v>138</v>
      </c>
      <c r="O2226" s="354" t="s">
        <v>138</v>
      </c>
      <c r="P2226" s="281"/>
      <c r="Q2226" s="281"/>
      <c r="R2226" s="281">
        <v>16</v>
      </c>
    </row>
    <row r="2227" spans="1:18" ht="27.75" customHeight="1">
      <c r="A2227" s="379" t="s">
        <v>3972</v>
      </c>
      <c r="B2227" s="380"/>
      <c r="C2227" s="380"/>
      <c r="D2227" s="380"/>
      <c r="E2227" s="380"/>
      <c r="F2227" s="380"/>
      <c r="G2227" s="380"/>
      <c r="H2227" s="380"/>
      <c r="I2227" s="380"/>
      <c r="J2227" s="380"/>
      <c r="K2227" s="380"/>
      <c r="L2227" s="380"/>
      <c r="M2227" s="380"/>
      <c r="N2227" s="380"/>
      <c r="O2227" s="380"/>
      <c r="P2227" s="380"/>
      <c r="Q2227" s="380"/>
      <c r="R2227" s="380"/>
    </row>
    <row r="2228" spans="1:18" ht="36">
      <c r="A2228" s="282">
        <v>175</v>
      </c>
      <c r="B2228" s="283" t="s">
        <v>3973</v>
      </c>
      <c r="C2228" s="284" t="s">
        <v>3974</v>
      </c>
      <c r="D2228" s="285">
        <v>91.95</v>
      </c>
      <c r="E2228" s="285">
        <v>50.1</v>
      </c>
      <c r="F2228" s="285">
        <v>35.33</v>
      </c>
      <c r="G2228" s="285">
        <v>6.52</v>
      </c>
      <c r="H2228" s="286">
        <v>803.65</v>
      </c>
      <c r="I2228" s="286">
        <v>576.12</v>
      </c>
      <c r="J2228" s="286">
        <v>201.93</v>
      </c>
      <c r="K2228" s="286">
        <v>25.6</v>
      </c>
      <c r="L2228" s="355">
        <v>8.7400761283306139</v>
      </c>
      <c r="M2228" s="355">
        <v>11.49940119760479</v>
      </c>
      <c r="N2228" s="355">
        <v>5.7155392018114926</v>
      </c>
      <c r="O2228" s="355">
        <v>3.9263803680981599</v>
      </c>
      <c r="P2228" s="287"/>
      <c r="Q2228" s="287"/>
      <c r="R2228" s="287">
        <v>17</v>
      </c>
    </row>
    <row r="2229" spans="1:18" ht="12.75">
      <c r="A2229" s="360" t="s">
        <v>3975</v>
      </c>
      <c r="B2229" s="361"/>
      <c r="C2229" s="361"/>
      <c r="D2229" s="361"/>
      <c r="E2229" s="361"/>
      <c r="F2229" s="361"/>
      <c r="G2229" s="361"/>
      <c r="H2229" s="361"/>
      <c r="I2229" s="361"/>
      <c r="J2229" s="361"/>
      <c r="K2229" s="361"/>
      <c r="L2229" s="361"/>
      <c r="M2229" s="361"/>
      <c r="N2229" s="361"/>
      <c r="O2229" s="361"/>
      <c r="P2229" s="361"/>
      <c r="Q2229" s="361"/>
      <c r="R2229" s="361"/>
    </row>
    <row r="2230" spans="1:18" ht="12.75">
      <c r="A2230" s="379" t="s">
        <v>3976</v>
      </c>
      <c r="B2230" s="380"/>
      <c r="C2230" s="380"/>
      <c r="D2230" s="380"/>
      <c r="E2230" s="380"/>
      <c r="F2230" s="380"/>
      <c r="G2230" s="380"/>
      <c r="H2230" s="380"/>
      <c r="I2230" s="380"/>
      <c r="J2230" s="380"/>
      <c r="K2230" s="380"/>
      <c r="L2230" s="380"/>
      <c r="M2230" s="380"/>
      <c r="N2230" s="380"/>
      <c r="O2230" s="380"/>
      <c r="P2230" s="380"/>
      <c r="Q2230" s="380"/>
      <c r="R2230" s="380"/>
    </row>
    <row r="2231" spans="1:18" ht="36">
      <c r="A2231" s="277">
        <v>176</v>
      </c>
      <c r="B2231" s="274" t="s">
        <v>3977</v>
      </c>
      <c r="C2231" s="278" t="s">
        <v>3978</v>
      </c>
      <c r="D2231" s="279">
        <v>751.48</v>
      </c>
      <c r="E2231" s="279">
        <v>647.41</v>
      </c>
      <c r="F2231" s="279">
        <v>104.07</v>
      </c>
      <c r="G2231" s="279"/>
      <c r="H2231" s="280">
        <v>8002.38</v>
      </c>
      <c r="I2231" s="280">
        <v>7445.22</v>
      </c>
      <c r="J2231" s="280">
        <v>557.16</v>
      </c>
      <c r="K2231" s="280"/>
      <c r="L2231" s="354">
        <v>10.648826316069622</v>
      </c>
      <c r="M2231" s="354">
        <v>11.500007723081202</v>
      </c>
      <c r="N2231" s="354">
        <v>5.3537042375324297</v>
      </c>
      <c r="O2231" s="354" t="s">
        <v>138</v>
      </c>
      <c r="P2231" s="281"/>
      <c r="Q2231" s="281"/>
      <c r="R2231" s="281">
        <v>1</v>
      </c>
    </row>
    <row r="2232" spans="1:18" ht="36">
      <c r="A2232" s="277">
        <v>177</v>
      </c>
      <c r="B2232" s="274" t="s">
        <v>3979</v>
      </c>
      <c r="C2232" s="278" t="s">
        <v>3980</v>
      </c>
      <c r="D2232" s="279">
        <v>1168.5899999999999</v>
      </c>
      <c r="E2232" s="279">
        <v>996.87</v>
      </c>
      <c r="F2232" s="279">
        <v>171.72</v>
      </c>
      <c r="G2232" s="279"/>
      <c r="H2232" s="280">
        <v>12383.33</v>
      </c>
      <c r="I2232" s="280">
        <v>11464.01</v>
      </c>
      <c r="J2232" s="280">
        <v>919.32</v>
      </c>
      <c r="K2232" s="280"/>
      <c r="L2232" s="354">
        <v>10.5968132535791</v>
      </c>
      <c r="M2232" s="354">
        <v>11.500005015699138</v>
      </c>
      <c r="N2232" s="354">
        <v>5.3535988819007692</v>
      </c>
      <c r="O2232" s="354" t="s">
        <v>138</v>
      </c>
      <c r="P2232" s="281"/>
      <c r="Q2232" s="281"/>
      <c r="R2232" s="281">
        <v>1</v>
      </c>
    </row>
    <row r="2233" spans="1:18" ht="12.75">
      <c r="A2233" s="379" t="s">
        <v>3981</v>
      </c>
      <c r="B2233" s="380"/>
      <c r="C2233" s="380"/>
      <c r="D2233" s="380"/>
      <c r="E2233" s="380"/>
      <c r="F2233" s="380"/>
      <c r="G2233" s="380"/>
      <c r="H2233" s="380"/>
      <c r="I2233" s="380"/>
      <c r="J2233" s="380"/>
      <c r="K2233" s="380"/>
      <c r="L2233" s="380"/>
      <c r="M2233" s="380"/>
      <c r="N2233" s="380"/>
      <c r="O2233" s="380"/>
      <c r="P2233" s="380"/>
      <c r="Q2233" s="380"/>
      <c r="R2233" s="380"/>
    </row>
    <row r="2234" spans="1:18">
      <c r="A2234" s="277">
        <v>178</v>
      </c>
      <c r="B2234" s="274" t="s">
        <v>3982</v>
      </c>
      <c r="C2234" s="278" t="s">
        <v>3981</v>
      </c>
      <c r="D2234" s="279">
        <v>1.86</v>
      </c>
      <c r="E2234" s="279">
        <v>1.86</v>
      </c>
      <c r="F2234" s="279"/>
      <c r="G2234" s="279"/>
      <c r="H2234" s="280">
        <v>21.44</v>
      </c>
      <c r="I2234" s="280">
        <v>21.44</v>
      </c>
      <c r="J2234" s="280"/>
      <c r="K2234" s="280"/>
      <c r="L2234" s="355">
        <v>11.5</v>
      </c>
      <c r="M2234" s="355">
        <v>11.5</v>
      </c>
      <c r="N2234" s="354" t="s">
        <v>138</v>
      </c>
      <c r="O2234" s="354" t="s">
        <v>138</v>
      </c>
      <c r="P2234" s="281"/>
      <c r="Q2234" s="281"/>
      <c r="R2234" s="281">
        <v>2</v>
      </c>
    </row>
    <row r="2235" spans="1:18" ht="12.75">
      <c r="A2235" s="379" t="s">
        <v>3983</v>
      </c>
      <c r="B2235" s="380"/>
      <c r="C2235" s="380"/>
      <c r="D2235" s="380"/>
      <c r="E2235" s="380"/>
      <c r="F2235" s="380"/>
      <c r="G2235" s="380"/>
      <c r="H2235" s="380"/>
      <c r="I2235" s="380"/>
      <c r="J2235" s="380"/>
      <c r="K2235" s="380"/>
      <c r="L2235" s="380"/>
      <c r="M2235" s="380"/>
      <c r="N2235" s="380"/>
      <c r="O2235" s="380"/>
      <c r="P2235" s="380"/>
      <c r="Q2235" s="380"/>
      <c r="R2235" s="380"/>
    </row>
    <row r="2236" spans="1:18" ht="48">
      <c r="A2236" s="277">
        <v>179</v>
      </c>
      <c r="B2236" s="274" t="s">
        <v>3984</v>
      </c>
      <c r="C2236" s="278" t="s">
        <v>3985</v>
      </c>
      <c r="D2236" s="279">
        <v>514.54</v>
      </c>
      <c r="E2236" s="279">
        <v>487.08</v>
      </c>
      <c r="F2236" s="279">
        <v>27.46</v>
      </c>
      <c r="G2236" s="279"/>
      <c r="H2236" s="280">
        <v>5780.7</v>
      </c>
      <c r="I2236" s="280">
        <v>5601.68</v>
      </c>
      <c r="J2236" s="280">
        <v>179.02</v>
      </c>
      <c r="K2236" s="280"/>
      <c r="L2236" s="354">
        <v>11.234695067438878</v>
      </c>
      <c r="M2236" s="354">
        <v>11.500533793216722</v>
      </c>
      <c r="N2236" s="354">
        <v>6.5193008011653317</v>
      </c>
      <c r="O2236" s="354" t="s">
        <v>138</v>
      </c>
      <c r="P2236" s="281"/>
      <c r="Q2236" s="281"/>
      <c r="R2236" s="281">
        <v>3</v>
      </c>
    </row>
    <row r="2237" spans="1:18" ht="48">
      <c r="A2237" s="277">
        <v>180</v>
      </c>
      <c r="B2237" s="274" t="s">
        <v>3986</v>
      </c>
      <c r="C2237" s="278" t="s">
        <v>3987</v>
      </c>
      <c r="D2237" s="279">
        <v>434.04</v>
      </c>
      <c r="E2237" s="279">
        <v>406.58</v>
      </c>
      <c r="F2237" s="279">
        <v>27.46</v>
      </c>
      <c r="G2237" s="279"/>
      <c r="H2237" s="280">
        <v>4854.8999999999996</v>
      </c>
      <c r="I2237" s="280">
        <v>4675.88</v>
      </c>
      <c r="J2237" s="280">
        <v>179.02</v>
      </c>
      <c r="K2237" s="280"/>
      <c r="L2237" s="354">
        <v>11.185374619850704</v>
      </c>
      <c r="M2237" s="354">
        <v>11.500516503517144</v>
      </c>
      <c r="N2237" s="354">
        <v>6.5193008011653317</v>
      </c>
      <c r="O2237" s="354" t="s">
        <v>138</v>
      </c>
      <c r="P2237" s="281"/>
      <c r="Q2237" s="281"/>
      <c r="R2237" s="281">
        <v>3</v>
      </c>
    </row>
    <row r="2238" spans="1:18" ht="48">
      <c r="A2238" s="277">
        <v>181</v>
      </c>
      <c r="B2238" s="274" t="s">
        <v>3988</v>
      </c>
      <c r="C2238" s="278" t="s">
        <v>3989</v>
      </c>
      <c r="D2238" s="279">
        <v>354.56</v>
      </c>
      <c r="E2238" s="279">
        <v>327.10000000000002</v>
      </c>
      <c r="F2238" s="279">
        <v>27.46</v>
      </c>
      <c r="G2238" s="279"/>
      <c r="H2238" s="280">
        <v>3940.82</v>
      </c>
      <c r="I2238" s="280">
        <v>3761.8</v>
      </c>
      <c r="J2238" s="280">
        <v>179.02</v>
      </c>
      <c r="K2238" s="280"/>
      <c r="L2238" s="354">
        <v>11.114677346570398</v>
      </c>
      <c r="M2238" s="354">
        <v>11.500458575359216</v>
      </c>
      <c r="N2238" s="354">
        <v>6.5193008011653317</v>
      </c>
      <c r="O2238" s="354" t="s">
        <v>138</v>
      </c>
      <c r="P2238" s="281"/>
      <c r="Q2238" s="281"/>
      <c r="R2238" s="281">
        <v>3</v>
      </c>
    </row>
    <row r="2239" spans="1:18" ht="48">
      <c r="A2239" s="277">
        <v>182</v>
      </c>
      <c r="B2239" s="274" t="s">
        <v>3990</v>
      </c>
      <c r="C2239" s="278" t="s">
        <v>3991</v>
      </c>
      <c r="D2239" s="279">
        <v>279.14999999999998</v>
      </c>
      <c r="E2239" s="279">
        <v>251.69</v>
      </c>
      <c r="F2239" s="279">
        <v>27.46</v>
      </c>
      <c r="G2239" s="279"/>
      <c r="H2239" s="280">
        <v>3073.61</v>
      </c>
      <c r="I2239" s="280">
        <v>2894.59</v>
      </c>
      <c r="J2239" s="280">
        <v>179.02</v>
      </c>
      <c r="K2239" s="280"/>
      <c r="L2239" s="354">
        <v>11.010603618126456</v>
      </c>
      <c r="M2239" s="354">
        <v>11.500615836942272</v>
      </c>
      <c r="N2239" s="354">
        <v>6.5193008011653317</v>
      </c>
      <c r="O2239" s="354" t="s">
        <v>138</v>
      </c>
      <c r="P2239" s="281"/>
      <c r="Q2239" s="281"/>
      <c r="R2239" s="281">
        <v>3</v>
      </c>
    </row>
    <row r="2240" spans="1:18" ht="48">
      <c r="A2240" s="277">
        <v>183</v>
      </c>
      <c r="B2240" s="274" t="s">
        <v>3992</v>
      </c>
      <c r="C2240" s="278" t="s">
        <v>3993</v>
      </c>
      <c r="D2240" s="279">
        <v>255.72</v>
      </c>
      <c r="E2240" s="279">
        <v>228.26</v>
      </c>
      <c r="F2240" s="279">
        <v>27.46</v>
      </c>
      <c r="G2240" s="279"/>
      <c r="H2240" s="280">
        <v>2804.08</v>
      </c>
      <c r="I2240" s="280">
        <v>2625.06</v>
      </c>
      <c r="J2240" s="280">
        <v>179.02</v>
      </c>
      <c r="K2240" s="280"/>
      <c r="L2240" s="354">
        <v>10.965430940090725</v>
      </c>
      <c r="M2240" s="354">
        <v>11.500306667834925</v>
      </c>
      <c r="N2240" s="354">
        <v>6.5193008011653317</v>
      </c>
      <c r="O2240" s="354" t="s">
        <v>138</v>
      </c>
      <c r="P2240" s="281"/>
      <c r="Q2240" s="281"/>
      <c r="R2240" s="281">
        <v>3</v>
      </c>
    </row>
    <row r="2241" spans="1:18" ht="48">
      <c r="A2241" s="277">
        <v>184</v>
      </c>
      <c r="B2241" s="274" t="s">
        <v>3994</v>
      </c>
      <c r="C2241" s="278" t="s">
        <v>3995</v>
      </c>
      <c r="D2241" s="279">
        <v>678.6</v>
      </c>
      <c r="E2241" s="279">
        <v>651.14</v>
      </c>
      <c r="F2241" s="279">
        <v>27.46</v>
      </c>
      <c r="G2241" s="279"/>
      <c r="H2241" s="280">
        <v>7667.46</v>
      </c>
      <c r="I2241" s="280">
        <v>7488.44</v>
      </c>
      <c r="J2241" s="280">
        <v>179.02</v>
      </c>
      <c r="K2241" s="280"/>
      <c r="L2241" s="354">
        <v>11.298938992042441</v>
      </c>
      <c r="M2241" s="354">
        <v>11.500506803452407</v>
      </c>
      <c r="N2241" s="354">
        <v>6.5193008011653317</v>
      </c>
      <c r="O2241" s="354" t="s">
        <v>138</v>
      </c>
      <c r="P2241" s="281"/>
      <c r="Q2241" s="281"/>
      <c r="R2241" s="281">
        <v>3</v>
      </c>
    </row>
    <row r="2242" spans="1:18" ht="48">
      <c r="A2242" s="277">
        <v>185</v>
      </c>
      <c r="B2242" s="274" t="s">
        <v>3996</v>
      </c>
      <c r="C2242" s="278" t="s">
        <v>3997</v>
      </c>
      <c r="D2242" s="279">
        <v>517.6</v>
      </c>
      <c r="E2242" s="279">
        <v>490.14</v>
      </c>
      <c r="F2242" s="279">
        <v>27.46</v>
      </c>
      <c r="G2242" s="279"/>
      <c r="H2242" s="280">
        <v>5815.86</v>
      </c>
      <c r="I2242" s="280">
        <v>5636.84</v>
      </c>
      <c r="J2242" s="280">
        <v>179.02</v>
      </c>
      <c r="K2242" s="280"/>
      <c r="L2242" s="354">
        <v>11.236205564142194</v>
      </c>
      <c r="M2242" s="354">
        <v>11.500469253682622</v>
      </c>
      <c r="N2242" s="354">
        <v>6.5193008011653317</v>
      </c>
      <c r="O2242" s="354" t="s">
        <v>138</v>
      </c>
      <c r="P2242" s="281"/>
      <c r="Q2242" s="281"/>
      <c r="R2242" s="281">
        <v>3</v>
      </c>
    </row>
    <row r="2243" spans="1:18" ht="48">
      <c r="A2243" s="277">
        <v>186</v>
      </c>
      <c r="B2243" s="274" t="s">
        <v>3998</v>
      </c>
      <c r="C2243" s="278" t="s">
        <v>3999</v>
      </c>
      <c r="D2243" s="279">
        <v>437.1</v>
      </c>
      <c r="E2243" s="279">
        <v>409.64</v>
      </c>
      <c r="F2243" s="279">
        <v>27.46</v>
      </c>
      <c r="G2243" s="279"/>
      <c r="H2243" s="280">
        <v>4890.0600000000004</v>
      </c>
      <c r="I2243" s="280">
        <v>4711.04</v>
      </c>
      <c r="J2243" s="280">
        <v>179.02</v>
      </c>
      <c r="K2243" s="280"/>
      <c r="L2243" s="354">
        <v>11.187508579272478</v>
      </c>
      <c r="M2243" s="354">
        <v>11.500439410213847</v>
      </c>
      <c r="N2243" s="354">
        <v>6.5193008011653317</v>
      </c>
      <c r="O2243" s="354" t="s">
        <v>138</v>
      </c>
      <c r="P2243" s="281"/>
      <c r="Q2243" s="281"/>
      <c r="R2243" s="281">
        <v>3</v>
      </c>
    </row>
    <row r="2244" spans="1:18" ht="48">
      <c r="A2244" s="277">
        <v>187</v>
      </c>
      <c r="B2244" s="274" t="s">
        <v>4000</v>
      </c>
      <c r="C2244" s="278" t="s">
        <v>4001</v>
      </c>
      <c r="D2244" s="279">
        <v>354.56</v>
      </c>
      <c r="E2244" s="279">
        <v>327.10000000000002</v>
      </c>
      <c r="F2244" s="279">
        <v>27.46</v>
      </c>
      <c r="G2244" s="279"/>
      <c r="H2244" s="280">
        <v>3940.82</v>
      </c>
      <c r="I2244" s="280">
        <v>3761.8</v>
      </c>
      <c r="J2244" s="280">
        <v>179.02</v>
      </c>
      <c r="K2244" s="280"/>
      <c r="L2244" s="354">
        <v>11.114677346570398</v>
      </c>
      <c r="M2244" s="354">
        <v>11.500458575359216</v>
      </c>
      <c r="N2244" s="354">
        <v>6.5193008011653317</v>
      </c>
      <c r="O2244" s="354" t="s">
        <v>138</v>
      </c>
      <c r="P2244" s="281"/>
      <c r="Q2244" s="281"/>
      <c r="R2244" s="281">
        <v>3</v>
      </c>
    </row>
    <row r="2245" spans="1:18" ht="48">
      <c r="A2245" s="277">
        <v>188</v>
      </c>
      <c r="B2245" s="274" t="s">
        <v>4002</v>
      </c>
      <c r="C2245" s="278" t="s">
        <v>4003</v>
      </c>
      <c r="D2245" s="279">
        <v>331.12</v>
      </c>
      <c r="E2245" s="279">
        <v>303.66000000000003</v>
      </c>
      <c r="F2245" s="279">
        <v>27.46</v>
      </c>
      <c r="G2245" s="279"/>
      <c r="H2245" s="280">
        <v>3671.28</v>
      </c>
      <c r="I2245" s="280">
        <v>3492.26</v>
      </c>
      <c r="J2245" s="280">
        <v>179.02</v>
      </c>
      <c r="K2245" s="280"/>
      <c r="L2245" s="354">
        <v>11.087460739309012</v>
      </c>
      <c r="M2245" s="354">
        <v>11.500559836659422</v>
      </c>
      <c r="N2245" s="354">
        <v>6.5193008011653317</v>
      </c>
      <c r="O2245" s="354" t="s">
        <v>138</v>
      </c>
      <c r="P2245" s="281"/>
      <c r="Q2245" s="281"/>
      <c r="R2245" s="281">
        <v>3</v>
      </c>
    </row>
    <row r="2246" spans="1:18" ht="48">
      <c r="A2246" s="277">
        <v>189</v>
      </c>
      <c r="B2246" s="274" t="s">
        <v>4004</v>
      </c>
      <c r="C2246" s="278" t="s">
        <v>4005</v>
      </c>
      <c r="D2246" s="279">
        <v>599.12</v>
      </c>
      <c r="E2246" s="279">
        <v>571.66</v>
      </c>
      <c r="F2246" s="279">
        <v>27.46</v>
      </c>
      <c r="G2246" s="279"/>
      <c r="H2246" s="280">
        <v>6753.38</v>
      </c>
      <c r="I2246" s="280">
        <v>6574.36</v>
      </c>
      <c r="J2246" s="280">
        <v>179.02</v>
      </c>
      <c r="K2246" s="280"/>
      <c r="L2246" s="354">
        <v>11.272165843236747</v>
      </c>
      <c r="M2246" s="354">
        <v>11.50047230871497</v>
      </c>
      <c r="N2246" s="354">
        <v>6.5193008011653317</v>
      </c>
      <c r="O2246" s="354" t="s">
        <v>138</v>
      </c>
      <c r="P2246" s="281"/>
      <c r="Q2246" s="281"/>
      <c r="R2246" s="281">
        <v>3</v>
      </c>
    </row>
    <row r="2247" spans="1:18" ht="48">
      <c r="A2247" s="277">
        <v>190</v>
      </c>
      <c r="B2247" s="274" t="s">
        <v>4006</v>
      </c>
      <c r="C2247" s="278" t="s">
        <v>4007</v>
      </c>
      <c r="D2247" s="279">
        <v>522.69000000000005</v>
      </c>
      <c r="E2247" s="279">
        <v>495.23</v>
      </c>
      <c r="F2247" s="279">
        <v>27.46</v>
      </c>
      <c r="G2247" s="279"/>
      <c r="H2247" s="280">
        <v>5874.45</v>
      </c>
      <c r="I2247" s="280">
        <v>5695.43</v>
      </c>
      <c r="J2247" s="280">
        <v>179.02</v>
      </c>
      <c r="K2247" s="280"/>
      <c r="L2247" s="354">
        <v>11.238879641852721</v>
      </c>
      <c r="M2247" s="354">
        <v>11.500575490176281</v>
      </c>
      <c r="N2247" s="354">
        <v>6.5193008011653317</v>
      </c>
      <c r="O2247" s="354" t="s">
        <v>138</v>
      </c>
      <c r="P2247" s="281"/>
      <c r="Q2247" s="281"/>
      <c r="R2247" s="281">
        <v>3</v>
      </c>
    </row>
    <row r="2248" spans="1:18" ht="48">
      <c r="A2248" s="277">
        <v>191</v>
      </c>
      <c r="B2248" s="274" t="s">
        <v>4008</v>
      </c>
      <c r="C2248" s="278" t="s">
        <v>4009</v>
      </c>
      <c r="D2248" s="279">
        <v>359.65</v>
      </c>
      <c r="E2248" s="279">
        <v>332.19</v>
      </c>
      <c r="F2248" s="279">
        <v>27.46</v>
      </c>
      <c r="G2248" s="279"/>
      <c r="H2248" s="280">
        <v>3999.41</v>
      </c>
      <c r="I2248" s="280">
        <v>3820.39</v>
      </c>
      <c r="J2248" s="280">
        <v>179.02</v>
      </c>
      <c r="K2248" s="280"/>
      <c r="L2248" s="354">
        <v>11.120283609064369</v>
      </c>
      <c r="M2248" s="354">
        <v>11.500617116710316</v>
      </c>
      <c r="N2248" s="354">
        <v>6.5193008011653317</v>
      </c>
      <c r="O2248" s="354" t="s">
        <v>138</v>
      </c>
      <c r="P2248" s="281"/>
      <c r="Q2248" s="281"/>
      <c r="R2248" s="281">
        <v>3</v>
      </c>
    </row>
    <row r="2249" spans="1:18" ht="48">
      <c r="A2249" s="277">
        <v>192</v>
      </c>
      <c r="B2249" s="274" t="s">
        <v>4010</v>
      </c>
      <c r="C2249" s="278" t="s">
        <v>4011</v>
      </c>
      <c r="D2249" s="279">
        <v>331.12</v>
      </c>
      <c r="E2249" s="279">
        <v>303.66000000000003</v>
      </c>
      <c r="F2249" s="279">
        <v>27.46</v>
      </c>
      <c r="G2249" s="279"/>
      <c r="H2249" s="280">
        <v>3671.28</v>
      </c>
      <c r="I2249" s="280">
        <v>3492.26</v>
      </c>
      <c r="J2249" s="280">
        <v>179.02</v>
      </c>
      <c r="K2249" s="280"/>
      <c r="L2249" s="354">
        <v>11.087460739309012</v>
      </c>
      <c r="M2249" s="354">
        <v>11.500559836659422</v>
      </c>
      <c r="N2249" s="354">
        <v>6.5193008011653317</v>
      </c>
      <c r="O2249" s="354" t="s">
        <v>138</v>
      </c>
      <c r="P2249" s="281"/>
      <c r="Q2249" s="281"/>
      <c r="R2249" s="281">
        <v>3</v>
      </c>
    </row>
    <row r="2250" spans="1:18" ht="48">
      <c r="A2250" s="277">
        <v>193</v>
      </c>
      <c r="B2250" s="274" t="s">
        <v>4012</v>
      </c>
      <c r="C2250" s="278" t="s">
        <v>4013</v>
      </c>
      <c r="D2250" s="279">
        <v>277.12</v>
      </c>
      <c r="E2250" s="279">
        <v>249.66</v>
      </c>
      <c r="F2250" s="279">
        <v>27.46</v>
      </c>
      <c r="G2250" s="279"/>
      <c r="H2250" s="280">
        <v>3050.18</v>
      </c>
      <c r="I2250" s="280">
        <v>2871.16</v>
      </c>
      <c r="J2250" s="280">
        <v>179.02</v>
      </c>
      <c r="K2250" s="280"/>
      <c r="L2250" s="354">
        <v>11.006711893764434</v>
      </c>
      <c r="M2250" s="354">
        <v>11.500280381318593</v>
      </c>
      <c r="N2250" s="354">
        <v>6.5193008011653317</v>
      </c>
      <c r="O2250" s="354" t="s">
        <v>138</v>
      </c>
      <c r="P2250" s="281"/>
      <c r="Q2250" s="281"/>
      <c r="R2250" s="281">
        <v>3</v>
      </c>
    </row>
    <row r="2251" spans="1:18" ht="12.75">
      <c r="A2251" s="379" t="s">
        <v>4014</v>
      </c>
      <c r="B2251" s="380"/>
      <c r="C2251" s="380"/>
      <c r="D2251" s="380"/>
      <c r="E2251" s="380"/>
      <c r="F2251" s="380"/>
      <c r="G2251" s="380"/>
      <c r="H2251" s="380"/>
      <c r="I2251" s="380"/>
      <c r="J2251" s="380"/>
      <c r="K2251" s="380"/>
      <c r="L2251" s="380"/>
      <c r="M2251" s="380"/>
      <c r="N2251" s="380"/>
      <c r="O2251" s="380"/>
      <c r="P2251" s="380"/>
      <c r="Q2251" s="380"/>
      <c r="R2251" s="380"/>
    </row>
    <row r="2252" spans="1:18" ht="24">
      <c r="A2252" s="277">
        <v>194</v>
      </c>
      <c r="B2252" s="274" t="s">
        <v>4015</v>
      </c>
      <c r="C2252" s="278" t="s">
        <v>4016</v>
      </c>
      <c r="D2252" s="279">
        <v>5812.32</v>
      </c>
      <c r="E2252" s="279">
        <v>5784.86</v>
      </c>
      <c r="F2252" s="279">
        <v>27.46</v>
      </c>
      <c r="G2252" s="279"/>
      <c r="H2252" s="280">
        <v>66707.78</v>
      </c>
      <c r="I2252" s="280">
        <v>66528.759999999995</v>
      </c>
      <c r="J2252" s="280">
        <v>179.02</v>
      </c>
      <c r="K2252" s="280"/>
      <c r="L2252" s="354">
        <v>11.476962727447905</v>
      </c>
      <c r="M2252" s="354">
        <v>11.500496122637367</v>
      </c>
      <c r="N2252" s="354">
        <v>6.5193008011653317</v>
      </c>
      <c r="O2252" s="354" t="s">
        <v>138</v>
      </c>
      <c r="P2252" s="281"/>
      <c r="Q2252" s="281"/>
      <c r="R2252" s="281">
        <v>4</v>
      </c>
    </row>
    <row r="2253" spans="1:18" ht="24">
      <c r="A2253" s="277">
        <v>195</v>
      </c>
      <c r="B2253" s="274" t="s">
        <v>4017</v>
      </c>
      <c r="C2253" s="278" t="s">
        <v>4018</v>
      </c>
      <c r="D2253" s="279">
        <v>11805.75</v>
      </c>
      <c r="E2253" s="279">
        <v>11759.26</v>
      </c>
      <c r="F2253" s="279">
        <v>46.49</v>
      </c>
      <c r="G2253" s="279"/>
      <c r="H2253" s="280">
        <v>135540.4</v>
      </c>
      <c r="I2253" s="280">
        <v>135237.26</v>
      </c>
      <c r="J2253" s="280">
        <v>303.14</v>
      </c>
      <c r="K2253" s="280"/>
      <c r="L2253" s="354">
        <v>11.480880079622217</v>
      </c>
      <c r="M2253" s="354">
        <v>11.500490677134446</v>
      </c>
      <c r="N2253" s="354">
        <v>6.5205420520542043</v>
      </c>
      <c r="O2253" s="354" t="s">
        <v>138</v>
      </c>
      <c r="P2253" s="281"/>
      <c r="Q2253" s="281"/>
      <c r="R2253" s="281">
        <v>4</v>
      </c>
    </row>
    <row r="2254" spans="1:18" ht="12.75">
      <c r="A2254" s="379" t="s">
        <v>4019</v>
      </c>
      <c r="B2254" s="380"/>
      <c r="C2254" s="380"/>
      <c r="D2254" s="380"/>
      <c r="E2254" s="380"/>
      <c r="F2254" s="380"/>
      <c r="G2254" s="380"/>
      <c r="H2254" s="380"/>
      <c r="I2254" s="380"/>
      <c r="J2254" s="380"/>
      <c r="K2254" s="380"/>
      <c r="L2254" s="380"/>
      <c r="M2254" s="380"/>
      <c r="N2254" s="380"/>
      <c r="O2254" s="380"/>
      <c r="P2254" s="380"/>
      <c r="Q2254" s="380"/>
      <c r="R2254" s="380"/>
    </row>
    <row r="2255" spans="1:18" ht="36">
      <c r="A2255" s="277">
        <v>196</v>
      </c>
      <c r="B2255" s="274" t="s">
        <v>4020</v>
      </c>
      <c r="C2255" s="278" t="s">
        <v>4021</v>
      </c>
      <c r="D2255" s="279">
        <v>3533.84</v>
      </c>
      <c r="E2255" s="279">
        <v>3506.38</v>
      </c>
      <c r="F2255" s="279">
        <v>27.46</v>
      </c>
      <c r="G2255" s="279"/>
      <c r="H2255" s="280">
        <v>40504.1</v>
      </c>
      <c r="I2255" s="280">
        <v>40325.08</v>
      </c>
      <c r="J2255" s="280">
        <v>179.02</v>
      </c>
      <c r="K2255" s="280"/>
      <c r="L2255" s="354">
        <v>11.461780952165348</v>
      </c>
      <c r="M2255" s="354">
        <v>11.500487682453128</v>
      </c>
      <c r="N2255" s="354">
        <v>6.5193008011653317</v>
      </c>
      <c r="O2255" s="354" t="s">
        <v>138</v>
      </c>
      <c r="P2255" s="281"/>
      <c r="Q2255" s="281"/>
      <c r="R2255" s="281">
        <v>5</v>
      </c>
    </row>
    <row r="2256" spans="1:18" ht="36">
      <c r="A2256" s="277">
        <v>197</v>
      </c>
      <c r="B2256" s="274" t="s">
        <v>4022</v>
      </c>
      <c r="C2256" s="278" t="s">
        <v>4023</v>
      </c>
      <c r="D2256" s="279">
        <v>8718.11</v>
      </c>
      <c r="E2256" s="279">
        <v>8635.01</v>
      </c>
      <c r="F2256" s="279">
        <v>83.1</v>
      </c>
      <c r="G2256" s="279"/>
      <c r="H2256" s="280">
        <v>99848.639999999999</v>
      </c>
      <c r="I2256" s="280">
        <v>99306.81</v>
      </c>
      <c r="J2256" s="280">
        <v>541.83000000000004</v>
      </c>
      <c r="K2256" s="280"/>
      <c r="L2256" s="354">
        <v>11.453014472173441</v>
      </c>
      <c r="M2256" s="354">
        <v>11.500485812986899</v>
      </c>
      <c r="N2256" s="354">
        <v>6.5202166064981961</v>
      </c>
      <c r="O2256" s="354" t="s">
        <v>138</v>
      </c>
      <c r="P2256" s="281"/>
      <c r="Q2256" s="281"/>
      <c r="R2256" s="281">
        <v>5</v>
      </c>
    </row>
    <row r="2257" spans="1:18" ht="36">
      <c r="A2257" s="277">
        <v>198</v>
      </c>
      <c r="B2257" s="274" t="s">
        <v>4024</v>
      </c>
      <c r="C2257" s="278" t="s">
        <v>4025</v>
      </c>
      <c r="D2257" s="279">
        <v>14125.44</v>
      </c>
      <c r="E2257" s="279">
        <v>13931.77</v>
      </c>
      <c r="F2257" s="279">
        <v>193.67</v>
      </c>
      <c r="G2257" s="279"/>
      <c r="H2257" s="280">
        <v>161484.84</v>
      </c>
      <c r="I2257" s="280">
        <v>160222.17000000001</v>
      </c>
      <c r="J2257" s="280">
        <v>1262.67</v>
      </c>
      <c r="K2257" s="280"/>
      <c r="L2257" s="354">
        <v>11.432198926192742</v>
      </c>
      <c r="M2257" s="354">
        <v>11.500489169717847</v>
      </c>
      <c r="N2257" s="354">
        <v>6.5196984561367284</v>
      </c>
      <c r="O2257" s="354" t="s">
        <v>138</v>
      </c>
      <c r="P2257" s="281"/>
      <c r="Q2257" s="281"/>
      <c r="R2257" s="281">
        <v>5</v>
      </c>
    </row>
    <row r="2258" spans="1:18" ht="36">
      <c r="A2258" s="277">
        <v>199</v>
      </c>
      <c r="B2258" s="274" t="s">
        <v>4026</v>
      </c>
      <c r="C2258" s="278" t="s">
        <v>4027</v>
      </c>
      <c r="D2258" s="279">
        <v>18380.04</v>
      </c>
      <c r="E2258" s="279">
        <v>17881.41</v>
      </c>
      <c r="F2258" s="279">
        <v>498.63</v>
      </c>
      <c r="G2258" s="279"/>
      <c r="H2258" s="280">
        <v>208895.97</v>
      </c>
      <c r="I2258" s="280">
        <v>205645.01</v>
      </c>
      <c r="J2258" s="280">
        <v>3250.96</v>
      </c>
      <c r="K2258" s="280"/>
      <c r="L2258" s="354">
        <v>11.365370804416095</v>
      </c>
      <c r="M2258" s="354">
        <v>11.50049185159336</v>
      </c>
      <c r="N2258" s="354">
        <v>6.5197842087319255</v>
      </c>
      <c r="O2258" s="354" t="s">
        <v>138</v>
      </c>
      <c r="P2258" s="281"/>
      <c r="Q2258" s="281"/>
      <c r="R2258" s="281">
        <v>5</v>
      </c>
    </row>
    <row r="2259" spans="1:18" ht="36">
      <c r="A2259" s="277">
        <v>200</v>
      </c>
      <c r="B2259" s="274" t="s">
        <v>4028</v>
      </c>
      <c r="C2259" s="278" t="s">
        <v>4029</v>
      </c>
      <c r="D2259" s="279">
        <v>22251.84</v>
      </c>
      <c r="E2259" s="279">
        <v>21476.44</v>
      </c>
      <c r="F2259" s="279">
        <v>775.4</v>
      </c>
      <c r="G2259" s="279"/>
      <c r="H2259" s="280">
        <v>252045.09</v>
      </c>
      <c r="I2259" s="280">
        <v>246989.64</v>
      </c>
      <c r="J2259" s="280">
        <v>5055.45</v>
      </c>
      <c r="K2259" s="280"/>
      <c r="L2259" s="354">
        <v>11.326932514344881</v>
      </c>
      <c r="M2259" s="354">
        <v>11.500492632857217</v>
      </c>
      <c r="N2259" s="354">
        <v>6.519796234201702</v>
      </c>
      <c r="O2259" s="354" t="s">
        <v>138</v>
      </c>
      <c r="P2259" s="281"/>
      <c r="Q2259" s="281"/>
      <c r="R2259" s="281">
        <v>5</v>
      </c>
    </row>
    <row r="2260" spans="1:18" ht="12.75">
      <c r="A2260" s="379" t="s">
        <v>4030</v>
      </c>
      <c r="B2260" s="380"/>
      <c r="C2260" s="380"/>
      <c r="D2260" s="380"/>
      <c r="E2260" s="380"/>
      <c r="F2260" s="380"/>
      <c r="G2260" s="380"/>
      <c r="H2260" s="380"/>
      <c r="I2260" s="380"/>
      <c r="J2260" s="380"/>
      <c r="K2260" s="380"/>
      <c r="L2260" s="380"/>
      <c r="M2260" s="380"/>
      <c r="N2260" s="380"/>
      <c r="O2260" s="380"/>
      <c r="P2260" s="380"/>
      <c r="Q2260" s="380"/>
      <c r="R2260" s="380"/>
    </row>
    <row r="2261" spans="1:18">
      <c r="A2261" s="277">
        <v>201</v>
      </c>
      <c r="B2261" s="274" t="s">
        <v>4031</v>
      </c>
      <c r="C2261" s="278" t="s">
        <v>4030</v>
      </c>
      <c r="D2261" s="279">
        <v>3727.18</v>
      </c>
      <c r="E2261" s="279">
        <v>470.68</v>
      </c>
      <c r="F2261" s="279">
        <v>0.37</v>
      </c>
      <c r="G2261" s="279">
        <v>3256.13</v>
      </c>
      <c r="H2261" s="280">
        <v>19085.8</v>
      </c>
      <c r="I2261" s="280">
        <v>5413.01</v>
      </c>
      <c r="J2261" s="280">
        <v>2.39</v>
      </c>
      <c r="K2261" s="280">
        <v>13670.4</v>
      </c>
      <c r="L2261" s="354">
        <v>5.120707881025333</v>
      </c>
      <c r="M2261" s="354">
        <v>11.500403671284101</v>
      </c>
      <c r="N2261" s="354">
        <v>6.4594594594594597</v>
      </c>
      <c r="O2261" s="354">
        <v>4.1983581736601421</v>
      </c>
      <c r="P2261" s="281"/>
      <c r="Q2261" s="281"/>
      <c r="R2261" s="281">
        <v>6</v>
      </c>
    </row>
    <row r="2262" spans="1:18" ht="12.75">
      <c r="A2262" s="379" t="s">
        <v>4032</v>
      </c>
      <c r="B2262" s="380"/>
      <c r="C2262" s="380"/>
      <c r="D2262" s="380"/>
      <c r="E2262" s="380"/>
      <c r="F2262" s="380"/>
      <c r="G2262" s="380"/>
      <c r="H2262" s="380"/>
      <c r="I2262" s="380"/>
      <c r="J2262" s="380"/>
      <c r="K2262" s="380"/>
      <c r="L2262" s="380"/>
      <c r="M2262" s="380"/>
      <c r="N2262" s="380"/>
      <c r="O2262" s="380"/>
      <c r="P2262" s="380"/>
      <c r="Q2262" s="380"/>
      <c r="R2262" s="380"/>
    </row>
    <row r="2263" spans="1:18">
      <c r="A2263" s="277">
        <v>202</v>
      </c>
      <c r="B2263" s="274" t="s">
        <v>4033</v>
      </c>
      <c r="C2263" s="278" t="s">
        <v>4032</v>
      </c>
      <c r="D2263" s="279">
        <v>2535.65</v>
      </c>
      <c r="E2263" s="279">
        <v>1723.5</v>
      </c>
      <c r="F2263" s="279">
        <v>106.13</v>
      </c>
      <c r="G2263" s="279">
        <v>706.02</v>
      </c>
      <c r="H2263" s="280">
        <v>24499.53</v>
      </c>
      <c r="I2263" s="280">
        <v>19821</v>
      </c>
      <c r="J2263" s="280">
        <v>593.59</v>
      </c>
      <c r="K2263" s="280">
        <v>4084.94</v>
      </c>
      <c r="L2263" s="354">
        <v>9.6620314317827773</v>
      </c>
      <c r="M2263" s="354">
        <v>11.500435161009573</v>
      </c>
      <c r="N2263" s="354">
        <v>5.5930462640158298</v>
      </c>
      <c r="O2263" s="354">
        <v>5.7858700886660435</v>
      </c>
      <c r="P2263" s="281"/>
      <c r="Q2263" s="281"/>
      <c r="R2263" s="281">
        <v>7</v>
      </c>
    </row>
    <row r="2264" spans="1:18" ht="12.75">
      <c r="A2264" s="379" t="s">
        <v>4034</v>
      </c>
      <c r="B2264" s="380"/>
      <c r="C2264" s="380"/>
      <c r="D2264" s="380"/>
      <c r="E2264" s="380"/>
      <c r="F2264" s="380"/>
      <c r="G2264" s="380"/>
      <c r="H2264" s="380"/>
      <c r="I2264" s="380"/>
      <c r="J2264" s="380"/>
      <c r="K2264" s="380"/>
      <c r="L2264" s="380"/>
      <c r="M2264" s="380"/>
      <c r="N2264" s="380"/>
      <c r="O2264" s="380"/>
      <c r="P2264" s="380"/>
      <c r="Q2264" s="380"/>
      <c r="R2264" s="380"/>
    </row>
    <row r="2265" spans="1:18">
      <c r="A2265" s="282">
        <v>203</v>
      </c>
      <c r="B2265" s="283" t="s">
        <v>4035</v>
      </c>
      <c r="C2265" s="284" t="s">
        <v>4034</v>
      </c>
      <c r="D2265" s="285">
        <v>223.03</v>
      </c>
      <c r="E2265" s="285">
        <v>190.55</v>
      </c>
      <c r="F2265" s="285">
        <v>0.37</v>
      </c>
      <c r="G2265" s="285">
        <v>32.11</v>
      </c>
      <c r="H2265" s="286">
        <v>2402.98</v>
      </c>
      <c r="I2265" s="286">
        <v>2191.4499999999998</v>
      </c>
      <c r="J2265" s="286">
        <v>2.39</v>
      </c>
      <c r="K2265" s="286">
        <v>209.14</v>
      </c>
      <c r="L2265" s="355">
        <v>10.774245617181545</v>
      </c>
      <c r="M2265" s="355">
        <v>11.500655995801624</v>
      </c>
      <c r="N2265" s="355">
        <v>6.4594594594594597</v>
      </c>
      <c r="O2265" s="355">
        <v>6.5132357521021484</v>
      </c>
      <c r="P2265" s="287"/>
      <c r="Q2265" s="287"/>
      <c r="R2265" s="287">
        <v>8</v>
      </c>
    </row>
    <row r="2266" spans="1:18" ht="12.75">
      <c r="A2266" s="360" t="s">
        <v>4036</v>
      </c>
      <c r="B2266" s="361"/>
      <c r="C2266" s="361"/>
      <c r="D2266" s="361"/>
      <c r="E2266" s="361"/>
      <c r="F2266" s="361"/>
      <c r="G2266" s="361"/>
      <c r="H2266" s="361"/>
      <c r="I2266" s="361"/>
      <c r="J2266" s="361"/>
      <c r="K2266" s="361"/>
      <c r="L2266" s="361"/>
      <c r="M2266" s="361"/>
      <c r="N2266" s="361"/>
      <c r="O2266" s="361"/>
      <c r="P2266" s="361"/>
      <c r="Q2266" s="361"/>
      <c r="R2266" s="361"/>
    </row>
    <row r="2267" spans="1:18" ht="12.75">
      <c r="A2267" s="379" t="s">
        <v>4037</v>
      </c>
      <c r="B2267" s="380"/>
      <c r="C2267" s="380"/>
      <c r="D2267" s="380"/>
      <c r="E2267" s="380"/>
      <c r="F2267" s="380"/>
      <c r="G2267" s="380"/>
      <c r="H2267" s="380"/>
      <c r="I2267" s="380"/>
      <c r="J2267" s="380"/>
      <c r="K2267" s="380"/>
      <c r="L2267" s="380"/>
      <c r="M2267" s="380"/>
      <c r="N2267" s="380"/>
      <c r="O2267" s="380"/>
      <c r="P2267" s="380"/>
      <c r="Q2267" s="380"/>
      <c r="R2267" s="380"/>
    </row>
    <row r="2268" spans="1:18" ht="24">
      <c r="A2268" s="277">
        <v>204</v>
      </c>
      <c r="B2268" s="274" t="s">
        <v>4038</v>
      </c>
      <c r="C2268" s="278" t="s">
        <v>4039</v>
      </c>
      <c r="D2268" s="279">
        <v>374.24</v>
      </c>
      <c r="E2268" s="279">
        <v>353.37</v>
      </c>
      <c r="F2268" s="279">
        <v>20.87</v>
      </c>
      <c r="G2268" s="279"/>
      <c r="H2268" s="280">
        <v>4199.93</v>
      </c>
      <c r="I2268" s="280">
        <v>4063.88</v>
      </c>
      <c r="J2268" s="280">
        <v>136.05000000000001</v>
      </c>
      <c r="K2268" s="280"/>
      <c r="L2268" s="354">
        <v>11.222557716973066</v>
      </c>
      <c r="M2268" s="354">
        <v>11.500353736876361</v>
      </c>
      <c r="N2268" s="354">
        <v>6.5189266890273121</v>
      </c>
      <c r="O2268" s="354" t="s">
        <v>138</v>
      </c>
      <c r="P2268" s="281"/>
      <c r="Q2268" s="281"/>
      <c r="R2268" s="281">
        <v>1</v>
      </c>
    </row>
    <row r="2269" spans="1:18" ht="24">
      <c r="A2269" s="277">
        <v>205</v>
      </c>
      <c r="B2269" s="274" t="s">
        <v>4040</v>
      </c>
      <c r="C2269" s="278" t="s">
        <v>4041</v>
      </c>
      <c r="D2269" s="279">
        <v>761.42</v>
      </c>
      <c r="E2269" s="279">
        <v>722.61</v>
      </c>
      <c r="F2269" s="279">
        <v>38.81</v>
      </c>
      <c r="G2269" s="279"/>
      <c r="H2269" s="280">
        <v>8563.2900000000009</v>
      </c>
      <c r="I2269" s="280">
        <v>8310.2800000000007</v>
      </c>
      <c r="J2269" s="280">
        <v>253.01</v>
      </c>
      <c r="K2269" s="280"/>
      <c r="L2269" s="354">
        <v>11.246473693887738</v>
      </c>
      <c r="M2269" s="354">
        <v>11.500366726173178</v>
      </c>
      <c r="N2269" s="354">
        <v>6.5191960834836378</v>
      </c>
      <c r="O2269" s="354" t="s">
        <v>138</v>
      </c>
      <c r="P2269" s="281"/>
      <c r="Q2269" s="281"/>
      <c r="R2269" s="281">
        <v>1</v>
      </c>
    </row>
    <row r="2270" spans="1:18">
      <c r="A2270" s="277">
        <v>206</v>
      </c>
      <c r="B2270" s="274" t="s">
        <v>4042</v>
      </c>
      <c r="C2270" s="278" t="s">
        <v>4043</v>
      </c>
      <c r="D2270" s="279">
        <v>699.92</v>
      </c>
      <c r="E2270" s="279">
        <v>684.91</v>
      </c>
      <c r="F2270" s="279">
        <v>15.01</v>
      </c>
      <c r="G2270" s="279"/>
      <c r="H2270" s="280">
        <v>7974.64</v>
      </c>
      <c r="I2270" s="280">
        <v>7876.78</v>
      </c>
      <c r="J2270" s="280">
        <v>97.86</v>
      </c>
      <c r="K2270" s="280"/>
      <c r="L2270" s="354">
        <v>11.393644987998629</v>
      </c>
      <c r="M2270" s="354">
        <v>11.500459914441313</v>
      </c>
      <c r="N2270" s="354">
        <v>6.5196535642904729</v>
      </c>
      <c r="O2270" s="354" t="s">
        <v>138</v>
      </c>
      <c r="P2270" s="281"/>
      <c r="Q2270" s="281"/>
      <c r="R2270" s="281">
        <v>1</v>
      </c>
    </row>
    <row r="2271" spans="1:18">
      <c r="A2271" s="277">
        <v>207</v>
      </c>
      <c r="B2271" s="274" t="s">
        <v>4044</v>
      </c>
      <c r="C2271" s="278" t="s">
        <v>4045</v>
      </c>
      <c r="D2271" s="279">
        <v>327.20999999999998</v>
      </c>
      <c r="E2271" s="279">
        <v>325.01</v>
      </c>
      <c r="F2271" s="279">
        <v>2.2000000000000002</v>
      </c>
      <c r="G2271" s="279"/>
      <c r="H2271" s="280">
        <v>3752.07</v>
      </c>
      <c r="I2271" s="280">
        <v>3737.75</v>
      </c>
      <c r="J2271" s="280">
        <v>14.32</v>
      </c>
      <c r="K2271" s="280"/>
      <c r="L2271" s="354">
        <v>11.466856147428258</v>
      </c>
      <c r="M2271" s="354">
        <v>11.500415371834713</v>
      </c>
      <c r="N2271" s="354">
        <v>6.5090909090909088</v>
      </c>
      <c r="O2271" s="354" t="s">
        <v>138</v>
      </c>
      <c r="P2271" s="281"/>
      <c r="Q2271" s="281"/>
      <c r="R2271" s="281">
        <v>1</v>
      </c>
    </row>
    <row r="2272" spans="1:18">
      <c r="A2272" s="277">
        <v>208</v>
      </c>
      <c r="B2272" s="274" t="s">
        <v>4046</v>
      </c>
      <c r="C2272" s="278" t="s">
        <v>4047</v>
      </c>
      <c r="D2272" s="279">
        <v>1957.49</v>
      </c>
      <c r="E2272" s="279">
        <v>1910.26</v>
      </c>
      <c r="F2272" s="279">
        <v>47.23</v>
      </c>
      <c r="G2272" s="279"/>
      <c r="H2272" s="280">
        <v>22276.74</v>
      </c>
      <c r="I2272" s="280">
        <v>21968.83</v>
      </c>
      <c r="J2272" s="280">
        <v>307.91000000000003</v>
      </c>
      <c r="K2272" s="280"/>
      <c r="L2272" s="354">
        <v>11.380257370408023</v>
      </c>
      <c r="M2272" s="354">
        <v>11.500439730717286</v>
      </c>
      <c r="N2272" s="354">
        <v>6.5193732796951096</v>
      </c>
      <c r="O2272" s="354" t="s">
        <v>138</v>
      </c>
      <c r="P2272" s="281"/>
      <c r="Q2272" s="281"/>
      <c r="R2272" s="281">
        <v>1</v>
      </c>
    </row>
    <row r="2273" spans="1:18" ht="12.75">
      <c r="A2273" s="379" t="s">
        <v>4048</v>
      </c>
      <c r="B2273" s="380"/>
      <c r="C2273" s="380"/>
      <c r="D2273" s="380"/>
      <c r="E2273" s="380"/>
      <c r="F2273" s="380"/>
      <c r="G2273" s="380"/>
      <c r="H2273" s="380"/>
      <c r="I2273" s="380"/>
      <c r="J2273" s="380"/>
      <c r="K2273" s="380"/>
      <c r="L2273" s="380"/>
      <c r="M2273" s="380"/>
      <c r="N2273" s="380"/>
      <c r="O2273" s="380"/>
      <c r="P2273" s="380"/>
      <c r="Q2273" s="380"/>
      <c r="R2273" s="380"/>
    </row>
    <row r="2274" spans="1:18" ht="36">
      <c r="A2274" s="277">
        <v>209</v>
      </c>
      <c r="B2274" s="274" t="s">
        <v>4049</v>
      </c>
      <c r="C2274" s="278" t="s">
        <v>4050</v>
      </c>
      <c r="D2274" s="279">
        <v>690.78</v>
      </c>
      <c r="E2274" s="279">
        <v>682.73</v>
      </c>
      <c r="F2274" s="279">
        <v>8.0500000000000007</v>
      </c>
      <c r="G2274" s="279"/>
      <c r="H2274" s="280">
        <v>7904.24</v>
      </c>
      <c r="I2274" s="280">
        <v>7851.73</v>
      </c>
      <c r="J2274" s="280">
        <v>52.51</v>
      </c>
      <c r="K2274" s="280"/>
      <c r="L2274" s="354">
        <v>11.442485306465155</v>
      </c>
      <c r="M2274" s="354">
        <v>11.500490677134444</v>
      </c>
      <c r="N2274" s="354">
        <v>6.5229813664596268</v>
      </c>
      <c r="O2274" s="354" t="s">
        <v>138</v>
      </c>
      <c r="P2274" s="281"/>
      <c r="Q2274" s="281"/>
      <c r="R2274" s="281">
        <v>2</v>
      </c>
    </row>
    <row r="2275" spans="1:18" ht="36">
      <c r="A2275" s="282">
        <v>210</v>
      </c>
      <c r="B2275" s="283" t="s">
        <v>4051</v>
      </c>
      <c r="C2275" s="284" t="s">
        <v>4052</v>
      </c>
      <c r="D2275" s="285">
        <v>738.17</v>
      </c>
      <c r="E2275" s="285">
        <v>718.4</v>
      </c>
      <c r="F2275" s="285">
        <v>19.77</v>
      </c>
      <c r="G2275" s="285"/>
      <c r="H2275" s="286">
        <v>8390.7900000000009</v>
      </c>
      <c r="I2275" s="286">
        <v>8261.9</v>
      </c>
      <c r="J2275" s="286">
        <v>128.88999999999999</v>
      </c>
      <c r="K2275" s="286"/>
      <c r="L2275" s="355">
        <v>11.367015728084318</v>
      </c>
      <c r="M2275" s="355">
        <v>11.500417594654788</v>
      </c>
      <c r="N2275" s="355">
        <v>6.5194739504299442</v>
      </c>
      <c r="O2275" s="355" t="s">
        <v>138</v>
      </c>
      <c r="P2275" s="287"/>
      <c r="Q2275" s="287"/>
      <c r="R2275" s="287">
        <v>2</v>
      </c>
    </row>
    <row r="2276" spans="1:18" ht="12.75">
      <c r="A2276" s="360" t="s">
        <v>4053</v>
      </c>
      <c r="B2276" s="361"/>
      <c r="C2276" s="361"/>
      <c r="D2276" s="361"/>
      <c r="E2276" s="361"/>
      <c r="F2276" s="361"/>
      <c r="G2276" s="361"/>
      <c r="H2276" s="361"/>
      <c r="I2276" s="361"/>
      <c r="J2276" s="361"/>
      <c r="K2276" s="361"/>
      <c r="L2276" s="361"/>
      <c r="M2276" s="361"/>
      <c r="N2276" s="361"/>
      <c r="O2276" s="361"/>
      <c r="P2276" s="361"/>
      <c r="Q2276" s="361"/>
      <c r="R2276" s="361"/>
    </row>
    <row r="2277" spans="1:18" ht="12.75">
      <c r="A2277" s="379" t="s">
        <v>4054</v>
      </c>
      <c r="B2277" s="380"/>
      <c r="C2277" s="380"/>
      <c r="D2277" s="380"/>
      <c r="E2277" s="380"/>
      <c r="F2277" s="380"/>
      <c r="G2277" s="380"/>
      <c r="H2277" s="380"/>
      <c r="I2277" s="380"/>
      <c r="J2277" s="380"/>
      <c r="K2277" s="380"/>
      <c r="L2277" s="380"/>
      <c r="M2277" s="380"/>
      <c r="N2277" s="380"/>
      <c r="O2277" s="380"/>
      <c r="P2277" s="380"/>
      <c r="Q2277" s="380"/>
      <c r="R2277" s="380"/>
    </row>
    <row r="2278" spans="1:18" ht="36">
      <c r="A2278" s="277">
        <v>211</v>
      </c>
      <c r="B2278" s="274" t="s">
        <v>4055</v>
      </c>
      <c r="C2278" s="278" t="s">
        <v>4056</v>
      </c>
      <c r="D2278" s="279">
        <v>191.73</v>
      </c>
      <c r="E2278" s="279">
        <v>31.28</v>
      </c>
      <c r="F2278" s="279"/>
      <c r="G2278" s="279">
        <v>160.44999999999999</v>
      </c>
      <c r="H2278" s="280">
        <v>2763</v>
      </c>
      <c r="I2278" s="280">
        <v>359.73</v>
      </c>
      <c r="J2278" s="280"/>
      <c r="K2278" s="280">
        <v>2403.27</v>
      </c>
      <c r="L2278" s="354">
        <v>14.410890314504773</v>
      </c>
      <c r="M2278" s="354">
        <v>11.50031969309463</v>
      </c>
      <c r="N2278" s="354" t="s">
        <v>138</v>
      </c>
      <c r="O2278" s="354">
        <v>14.978311000311624</v>
      </c>
      <c r="P2278" s="281"/>
      <c r="Q2278" s="281"/>
      <c r="R2278" s="281">
        <v>1</v>
      </c>
    </row>
    <row r="2279" spans="1:18" ht="36">
      <c r="A2279" s="277">
        <v>212</v>
      </c>
      <c r="B2279" s="274" t="s">
        <v>4057</v>
      </c>
      <c r="C2279" s="278" t="s">
        <v>4058</v>
      </c>
      <c r="D2279" s="279">
        <v>88.91</v>
      </c>
      <c r="E2279" s="279">
        <v>13.7</v>
      </c>
      <c r="F2279" s="279"/>
      <c r="G2279" s="279">
        <v>75.209999999999994</v>
      </c>
      <c r="H2279" s="280">
        <v>423.85</v>
      </c>
      <c r="I2279" s="280">
        <v>157.6</v>
      </c>
      <c r="J2279" s="280"/>
      <c r="K2279" s="280">
        <v>266.25</v>
      </c>
      <c r="L2279" s="354">
        <v>4.7671802946800144</v>
      </c>
      <c r="M2279" s="354">
        <v>11.503649635036497</v>
      </c>
      <c r="N2279" s="354" t="s">
        <v>138</v>
      </c>
      <c r="O2279" s="354">
        <v>3.540087754287994</v>
      </c>
      <c r="P2279" s="281"/>
      <c r="Q2279" s="281"/>
      <c r="R2279" s="281">
        <v>1</v>
      </c>
    </row>
    <row r="2280" spans="1:18" ht="12.75">
      <c r="A2280" s="277"/>
      <c r="B2280" s="274"/>
      <c r="C2280" s="278"/>
      <c r="D2280" s="279"/>
      <c r="E2280" s="279"/>
      <c r="F2280" s="279"/>
      <c r="G2280" s="279"/>
      <c r="H2280" s="280"/>
      <c r="I2280" s="280"/>
      <c r="J2280" s="280"/>
      <c r="K2280" s="280"/>
      <c r="L2280" s="354"/>
      <c r="M2280" s="354"/>
      <c r="N2280" s="354"/>
      <c r="O2280" s="354"/>
      <c r="P2280" s="272"/>
      <c r="Q2280" s="272"/>
      <c r="R2280" s="272"/>
    </row>
    <row r="2281" spans="1:18">
      <c r="A2281" s="281"/>
      <c r="B2281" s="52"/>
      <c r="C2281" s="281"/>
      <c r="D2281" s="281"/>
      <c r="E2281" s="281"/>
      <c r="F2281" s="281"/>
      <c r="G2281" s="281"/>
      <c r="H2281" s="53"/>
      <c r="I2281" s="53"/>
      <c r="J2281" s="53"/>
      <c r="K2281" s="53"/>
      <c r="L2281" s="356"/>
      <c r="M2281" s="356"/>
      <c r="N2281" s="356"/>
      <c r="O2281" s="356"/>
      <c r="P2281" s="257"/>
      <c r="Q2281" s="257"/>
      <c r="R2281" s="257"/>
    </row>
    <row r="2282" spans="1:18" ht="12.75">
      <c r="A2282" s="361" t="s">
        <v>63</v>
      </c>
      <c r="B2282" s="361"/>
      <c r="C2282" s="361"/>
      <c r="D2282" s="275">
        <v>2165032.67</v>
      </c>
      <c r="E2282" s="275">
        <v>495995.36</v>
      </c>
      <c r="F2282" s="275">
        <v>23659.58</v>
      </c>
      <c r="G2282" s="275">
        <v>1645377.73</v>
      </c>
      <c r="H2282" s="276">
        <v>13208330.640000001</v>
      </c>
      <c r="I2282" s="276">
        <v>5704045.3300000001</v>
      </c>
      <c r="J2282" s="276">
        <v>136945.60999999999</v>
      </c>
      <c r="K2282" s="276">
        <v>7367339.7000000002</v>
      </c>
      <c r="L2282" s="357">
        <v>6.1007535004079179</v>
      </c>
      <c r="M2282" s="357">
        <v>11.500198973635561</v>
      </c>
      <c r="N2282" s="357">
        <v>5.7881674146371145</v>
      </c>
      <c r="O2282" s="357">
        <v>4.4775977975586194</v>
      </c>
      <c r="P2282" s="257"/>
      <c r="Q2282" s="257"/>
      <c r="R2282" s="257"/>
    </row>
    <row r="2283" spans="1:18">
      <c r="A2283" s="281"/>
      <c r="B2283" s="52"/>
      <c r="C2283" s="281"/>
      <c r="D2283" s="281"/>
      <c r="E2283" s="281"/>
      <c r="F2283" s="281"/>
      <c r="G2283" s="281"/>
      <c r="H2283" s="53"/>
      <c r="I2283" s="53"/>
      <c r="J2283" s="53"/>
      <c r="K2283" s="53"/>
      <c r="L2283" s="356"/>
      <c r="M2283" s="356"/>
      <c r="N2283" s="356"/>
      <c r="O2283" s="356"/>
    </row>
    <row r="2284" spans="1:18" ht="21.75" customHeight="1">
      <c r="A2284" s="374" t="s">
        <v>4059</v>
      </c>
      <c r="B2284" s="375"/>
      <c r="C2284" s="375"/>
      <c r="D2284" s="375"/>
      <c r="E2284" s="375"/>
      <c r="F2284" s="375"/>
      <c r="G2284" s="375"/>
      <c r="H2284" s="375"/>
      <c r="I2284" s="375"/>
      <c r="J2284" s="375"/>
      <c r="K2284" s="375"/>
      <c r="L2284" s="375"/>
      <c r="M2284" s="375"/>
      <c r="N2284" s="375"/>
      <c r="O2284" s="375"/>
    </row>
    <row r="2285" spans="1:18" ht="12.75">
      <c r="A2285" s="360" t="s">
        <v>4060</v>
      </c>
      <c r="B2285" s="361"/>
      <c r="C2285" s="361"/>
      <c r="D2285" s="361"/>
      <c r="E2285" s="361"/>
      <c r="F2285" s="361"/>
      <c r="G2285" s="361"/>
      <c r="H2285" s="361"/>
      <c r="I2285" s="361"/>
      <c r="J2285" s="361"/>
      <c r="K2285" s="361"/>
      <c r="L2285" s="361"/>
      <c r="M2285" s="361"/>
      <c r="N2285" s="361"/>
      <c r="O2285" s="361"/>
      <c r="P2285" s="361"/>
      <c r="Q2285" s="361"/>
      <c r="R2285" s="361"/>
    </row>
    <row r="2286" spans="1:18" ht="12.75">
      <c r="A2286" s="379" t="s">
        <v>4061</v>
      </c>
      <c r="B2286" s="380"/>
      <c r="C2286" s="380"/>
      <c r="D2286" s="380"/>
      <c r="E2286" s="380"/>
      <c r="F2286" s="380"/>
      <c r="G2286" s="380"/>
      <c r="H2286" s="380"/>
      <c r="I2286" s="380"/>
      <c r="J2286" s="380"/>
      <c r="K2286" s="380"/>
      <c r="L2286" s="380"/>
      <c r="M2286" s="380"/>
      <c r="N2286" s="380"/>
      <c r="O2286" s="380"/>
      <c r="P2286" s="380"/>
      <c r="Q2286" s="380"/>
      <c r="R2286" s="380"/>
    </row>
    <row r="2287" spans="1:18" ht="48">
      <c r="A2287" s="293">
        <v>1</v>
      </c>
      <c r="B2287" s="290" t="s">
        <v>4062</v>
      </c>
      <c r="C2287" s="294" t="s">
        <v>4063</v>
      </c>
      <c r="D2287" s="295">
        <v>731.25</v>
      </c>
      <c r="E2287" s="295">
        <v>731.25</v>
      </c>
      <c r="F2287" s="295"/>
      <c r="G2287" s="295"/>
      <c r="H2287" s="296">
        <v>8409.34</v>
      </c>
      <c r="I2287" s="296">
        <v>8409.34</v>
      </c>
      <c r="J2287" s="296"/>
      <c r="K2287" s="296"/>
      <c r="L2287" s="354">
        <v>11.499952136752137</v>
      </c>
      <c r="M2287" s="354">
        <v>11.499952136752137</v>
      </c>
      <c r="N2287" s="354" t="s">
        <v>138</v>
      </c>
      <c r="O2287" s="354" t="s">
        <v>138</v>
      </c>
      <c r="P2287" s="297"/>
      <c r="Q2287" s="297"/>
      <c r="R2287" s="297">
        <v>1</v>
      </c>
    </row>
    <row r="2288" spans="1:18" ht="48">
      <c r="A2288" s="293">
        <v>2</v>
      </c>
      <c r="B2288" s="290" t="s">
        <v>4064</v>
      </c>
      <c r="C2288" s="294" t="s">
        <v>4065</v>
      </c>
      <c r="D2288" s="295">
        <v>863.03</v>
      </c>
      <c r="E2288" s="295">
        <v>863.03</v>
      </c>
      <c r="F2288" s="295"/>
      <c r="G2288" s="295"/>
      <c r="H2288" s="296">
        <v>9924.8700000000008</v>
      </c>
      <c r="I2288" s="296">
        <v>9924.8700000000008</v>
      </c>
      <c r="J2288" s="296"/>
      <c r="K2288" s="296"/>
      <c r="L2288" s="354">
        <v>11.500028967706802</v>
      </c>
      <c r="M2288" s="354">
        <v>11.500028967706802</v>
      </c>
      <c r="N2288" s="354" t="s">
        <v>138</v>
      </c>
      <c r="O2288" s="354" t="s">
        <v>138</v>
      </c>
      <c r="P2288" s="297"/>
      <c r="Q2288" s="297"/>
      <c r="R2288" s="297">
        <v>1</v>
      </c>
    </row>
    <row r="2289" spans="1:18" ht="48">
      <c r="A2289" s="293">
        <v>3</v>
      </c>
      <c r="B2289" s="290" t="s">
        <v>4066</v>
      </c>
      <c r="C2289" s="294" t="s">
        <v>4067</v>
      </c>
      <c r="D2289" s="295">
        <v>1165.56</v>
      </c>
      <c r="E2289" s="295">
        <v>1165.56</v>
      </c>
      <c r="F2289" s="295"/>
      <c r="G2289" s="295"/>
      <c r="H2289" s="296">
        <v>13403.93</v>
      </c>
      <c r="I2289" s="296">
        <v>13403.93</v>
      </c>
      <c r="J2289" s="296"/>
      <c r="K2289" s="296"/>
      <c r="L2289" s="354">
        <v>11.499991420433098</v>
      </c>
      <c r="M2289" s="354">
        <v>11.499991420433098</v>
      </c>
      <c r="N2289" s="354" t="s">
        <v>138</v>
      </c>
      <c r="O2289" s="354" t="s">
        <v>138</v>
      </c>
      <c r="P2289" s="297"/>
      <c r="Q2289" s="297"/>
      <c r="R2289" s="297">
        <v>1</v>
      </c>
    </row>
    <row r="2290" spans="1:18" ht="48">
      <c r="A2290" s="293">
        <v>4</v>
      </c>
      <c r="B2290" s="290" t="s">
        <v>4068</v>
      </c>
      <c r="C2290" s="294" t="s">
        <v>4069</v>
      </c>
      <c r="D2290" s="295">
        <v>1239.19</v>
      </c>
      <c r="E2290" s="295">
        <v>1239.19</v>
      </c>
      <c r="F2290" s="295"/>
      <c r="G2290" s="295"/>
      <c r="H2290" s="296">
        <v>14250.65</v>
      </c>
      <c r="I2290" s="296">
        <v>14250.65</v>
      </c>
      <c r="J2290" s="296"/>
      <c r="K2290" s="296"/>
      <c r="L2290" s="354">
        <v>11.499971755743671</v>
      </c>
      <c r="M2290" s="354">
        <v>11.499971755743671</v>
      </c>
      <c r="N2290" s="354" t="s">
        <v>138</v>
      </c>
      <c r="O2290" s="354" t="s">
        <v>138</v>
      </c>
      <c r="P2290" s="297"/>
      <c r="Q2290" s="297"/>
      <c r="R2290" s="297">
        <v>1</v>
      </c>
    </row>
    <row r="2291" spans="1:18" ht="48">
      <c r="A2291" s="293">
        <v>5</v>
      </c>
      <c r="B2291" s="290" t="s">
        <v>4070</v>
      </c>
      <c r="C2291" s="294" t="s">
        <v>4071</v>
      </c>
      <c r="D2291" s="295">
        <v>1383.37</v>
      </c>
      <c r="E2291" s="295">
        <v>1383.37</v>
      </c>
      <c r="F2291" s="295"/>
      <c r="G2291" s="295"/>
      <c r="H2291" s="296">
        <v>15908.73</v>
      </c>
      <c r="I2291" s="296">
        <v>15908.73</v>
      </c>
      <c r="J2291" s="296"/>
      <c r="K2291" s="296"/>
      <c r="L2291" s="354">
        <v>11.499981928189856</v>
      </c>
      <c r="M2291" s="354">
        <v>11.499981928189856</v>
      </c>
      <c r="N2291" s="354" t="s">
        <v>138</v>
      </c>
      <c r="O2291" s="354" t="s">
        <v>138</v>
      </c>
      <c r="P2291" s="297"/>
      <c r="Q2291" s="297"/>
      <c r="R2291" s="297">
        <v>1</v>
      </c>
    </row>
    <row r="2292" spans="1:18" ht="12.75">
      <c r="A2292" s="379" t="s">
        <v>4072</v>
      </c>
      <c r="B2292" s="380"/>
      <c r="C2292" s="380"/>
      <c r="D2292" s="380"/>
      <c r="E2292" s="380"/>
      <c r="F2292" s="380"/>
      <c r="G2292" s="380"/>
      <c r="H2292" s="380"/>
      <c r="I2292" s="380"/>
      <c r="J2292" s="380"/>
      <c r="K2292" s="380"/>
      <c r="L2292" s="380"/>
      <c r="M2292" s="380"/>
      <c r="N2292" s="380"/>
      <c r="O2292" s="380"/>
      <c r="P2292" s="380"/>
      <c r="Q2292" s="380"/>
      <c r="R2292" s="380"/>
    </row>
    <row r="2293" spans="1:18" ht="36">
      <c r="A2293" s="293">
        <v>6</v>
      </c>
      <c r="B2293" s="290" t="s">
        <v>4073</v>
      </c>
      <c r="C2293" s="294" t="s">
        <v>4074</v>
      </c>
      <c r="D2293" s="295">
        <v>814.38</v>
      </c>
      <c r="E2293" s="295">
        <v>814.38</v>
      </c>
      <c r="F2293" s="295"/>
      <c r="G2293" s="295"/>
      <c r="H2293" s="296">
        <v>9365.39</v>
      </c>
      <c r="I2293" s="296">
        <v>9365.39</v>
      </c>
      <c r="J2293" s="296"/>
      <c r="K2293" s="296"/>
      <c r="L2293" s="354">
        <v>11.500024558559886</v>
      </c>
      <c r="M2293" s="354">
        <v>11.500024558559886</v>
      </c>
      <c r="N2293" s="354" t="s">
        <v>138</v>
      </c>
      <c r="O2293" s="354" t="s">
        <v>138</v>
      </c>
      <c r="P2293" s="297"/>
      <c r="Q2293" s="297"/>
      <c r="R2293" s="297">
        <v>2</v>
      </c>
    </row>
    <row r="2294" spans="1:18" ht="36">
      <c r="A2294" s="293">
        <v>7</v>
      </c>
      <c r="B2294" s="290" t="s">
        <v>4075</v>
      </c>
      <c r="C2294" s="294" t="s">
        <v>4076</v>
      </c>
      <c r="D2294" s="295">
        <v>1216.17</v>
      </c>
      <c r="E2294" s="295">
        <v>1216.17</v>
      </c>
      <c r="F2294" s="295"/>
      <c r="G2294" s="295"/>
      <c r="H2294" s="296">
        <v>13985.92</v>
      </c>
      <c r="I2294" s="296">
        <v>13985.92</v>
      </c>
      <c r="J2294" s="296"/>
      <c r="K2294" s="296"/>
      <c r="L2294" s="354">
        <v>11.499971221128625</v>
      </c>
      <c r="M2294" s="354">
        <v>11.499971221128625</v>
      </c>
      <c r="N2294" s="354" t="s">
        <v>138</v>
      </c>
      <c r="O2294" s="354" t="s">
        <v>138</v>
      </c>
      <c r="P2294" s="297"/>
      <c r="Q2294" s="297"/>
      <c r="R2294" s="297">
        <v>2</v>
      </c>
    </row>
    <row r="2295" spans="1:18" ht="36">
      <c r="A2295" s="293">
        <v>8</v>
      </c>
      <c r="B2295" s="290" t="s">
        <v>4077</v>
      </c>
      <c r="C2295" s="294" t="s">
        <v>4078</v>
      </c>
      <c r="D2295" s="295">
        <v>1648.34</v>
      </c>
      <c r="E2295" s="295">
        <v>1648.34</v>
      </c>
      <c r="F2295" s="295"/>
      <c r="G2295" s="295"/>
      <c r="H2295" s="296">
        <v>18955.849999999999</v>
      </c>
      <c r="I2295" s="296">
        <v>18955.849999999999</v>
      </c>
      <c r="J2295" s="296"/>
      <c r="K2295" s="296"/>
      <c r="L2295" s="354">
        <v>11.499963599742772</v>
      </c>
      <c r="M2295" s="354">
        <v>11.499963599742772</v>
      </c>
      <c r="N2295" s="354" t="s">
        <v>138</v>
      </c>
      <c r="O2295" s="354" t="s">
        <v>138</v>
      </c>
      <c r="P2295" s="297"/>
      <c r="Q2295" s="297"/>
      <c r="R2295" s="297">
        <v>2</v>
      </c>
    </row>
    <row r="2296" spans="1:18" ht="36">
      <c r="A2296" s="293">
        <v>9</v>
      </c>
      <c r="B2296" s="290" t="s">
        <v>4079</v>
      </c>
      <c r="C2296" s="294" t="s">
        <v>4080</v>
      </c>
      <c r="D2296" s="295">
        <v>1311.6</v>
      </c>
      <c r="E2296" s="295">
        <v>1311.6</v>
      </c>
      <c r="F2296" s="295"/>
      <c r="G2296" s="295"/>
      <c r="H2296" s="296">
        <v>15083.44</v>
      </c>
      <c r="I2296" s="296">
        <v>15083.44</v>
      </c>
      <c r="J2296" s="296"/>
      <c r="K2296" s="296"/>
      <c r="L2296" s="354">
        <v>11.500030497102776</v>
      </c>
      <c r="M2296" s="354">
        <v>11.500030497102776</v>
      </c>
      <c r="N2296" s="354" t="s">
        <v>138</v>
      </c>
      <c r="O2296" s="354" t="s">
        <v>138</v>
      </c>
      <c r="P2296" s="297"/>
      <c r="Q2296" s="297"/>
      <c r="R2296" s="297">
        <v>2</v>
      </c>
    </row>
    <row r="2297" spans="1:18" ht="36">
      <c r="A2297" s="293">
        <v>10</v>
      </c>
      <c r="B2297" s="290" t="s">
        <v>4081</v>
      </c>
      <c r="C2297" s="294" t="s">
        <v>4082</v>
      </c>
      <c r="D2297" s="295">
        <v>1403.69</v>
      </c>
      <c r="E2297" s="295">
        <v>1403.69</v>
      </c>
      <c r="F2297" s="295"/>
      <c r="G2297" s="295"/>
      <c r="H2297" s="296">
        <v>16142.38</v>
      </c>
      <c r="I2297" s="296">
        <v>16142.38</v>
      </c>
      <c r="J2297" s="296"/>
      <c r="K2297" s="296"/>
      <c r="L2297" s="354">
        <v>11.499960817559431</v>
      </c>
      <c r="M2297" s="354">
        <v>11.499960817559431</v>
      </c>
      <c r="N2297" s="354" t="s">
        <v>138</v>
      </c>
      <c r="O2297" s="354" t="s">
        <v>138</v>
      </c>
      <c r="P2297" s="297"/>
      <c r="Q2297" s="297"/>
      <c r="R2297" s="297">
        <v>2</v>
      </c>
    </row>
    <row r="2298" spans="1:18" ht="36">
      <c r="A2298" s="293">
        <v>11</v>
      </c>
      <c r="B2298" s="290" t="s">
        <v>4083</v>
      </c>
      <c r="C2298" s="294" t="s">
        <v>4084</v>
      </c>
      <c r="D2298" s="295">
        <v>1687.57</v>
      </c>
      <c r="E2298" s="295">
        <v>1687.57</v>
      </c>
      <c r="F2298" s="295"/>
      <c r="G2298" s="295"/>
      <c r="H2298" s="296">
        <v>19407.080000000002</v>
      </c>
      <c r="I2298" s="296">
        <v>19407.080000000002</v>
      </c>
      <c r="J2298" s="296"/>
      <c r="K2298" s="296"/>
      <c r="L2298" s="354">
        <v>11.500014814200302</v>
      </c>
      <c r="M2298" s="354">
        <v>11.500014814200302</v>
      </c>
      <c r="N2298" s="354" t="s">
        <v>138</v>
      </c>
      <c r="O2298" s="354" t="s">
        <v>138</v>
      </c>
      <c r="P2298" s="297"/>
      <c r="Q2298" s="297"/>
      <c r="R2298" s="297">
        <v>2</v>
      </c>
    </row>
    <row r="2299" spans="1:18" ht="12.75">
      <c r="A2299" s="379" t="s">
        <v>4085</v>
      </c>
      <c r="B2299" s="380"/>
      <c r="C2299" s="380"/>
      <c r="D2299" s="380"/>
      <c r="E2299" s="380"/>
      <c r="F2299" s="380"/>
      <c r="G2299" s="380"/>
      <c r="H2299" s="380"/>
      <c r="I2299" s="380"/>
      <c r="J2299" s="380"/>
      <c r="K2299" s="380"/>
      <c r="L2299" s="380"/>
      <c r="M2299" s="380"/>
      <c r="N2299" s="380"/>
      <c r="O2299" s="380"/>
      <c r="P2299" s="380"/>
      <c r="Q2299" s="380"/>
      <c r="R2299" s="380"/>
    </row>
    <row r="2300" spans="1:18" ht="60">
      <c r="A2300" s="293">
        <v>12</v>
      </c>
      <c r="B2300" s="290" t="s">
        <v>4086</v>
      </c>
      <c r="C2300" s="294" t="s">
        <v>4087</v>
      </c>
      <c r="D2300" s="295">
        <v>60.02</v>
      </c>
      <c r="E2300" s="295">
        <v>60.02</v>
      </c>
      <c r="F2300" s="295"/>
      <c r="G2300" s="295"/>
      <c r="H2300" s="296">
        <v>690.24</v>
      </c>
      <c r="I2300" s="296">
        <v>690.24</v>
      </c>
      <c r="J2300" s="296"/>
      <c r="K2300" s="296"/>
      <c r="L2300" s="354">
        <v>11.500166611129623</v>
      </c>
      <c r="M2300" s="354">
        <v>11.500166611129623</v>
      </c>
      <c r="N2300" s="354" t="s">
        <v>138</v>
      </c>
      <c r="O2300" s="354" t="s">
        <v>138</v>
      </c>
      <c r="P2300" s="297"/>
      <c r="Q2300" s="297"/>
      <c r="R2300" s="297">
        <v>3</v>
      </c>
    </row>
    <row r="2301" spans="1:18" ht="60">
      <c r="A2301" s="293">
        <v>13</v>
      </c>
      <c r="B2301" s="290" t="s">
        <v>4088</v>
      </c>
      <c r="C2301" s="294" t="s">
        <v>4089</v>
      </c>
      <c r="D2301" s="295">
        <v>106.25</v>
      </c>
      <c r="E2301" s="295">
        <v>106.25</v>
      </c>
      <c r="F2301" s="295"/>
      <c r="G2301" s="295"/>
      <c r="H2301" s="296">
        <v>1221.8499999999999</v>
      </c>
      <c r="I2301" s="296">
        <v>1221.8499999999999</v>
      </c>
      <c r="J2301" s="296"/>
      <c r="K2301" s="296"/>
      <c r="L2301" s="354">
        <v>11.499764705882352</v>
      </c>
      <c r="M2301" s="354">
        <v>11.499764705882352</v>
      </c>
      <c r="N2301" s="354" t="s">
        <v>138</v>
      </c>
      <c r="O2301" s="354" t="s">
        <v>138</v>
      </c>
      <c r="P2301" s="297"/>
      <c r="Q2301" s="297"/>
      <c r="R2301" s="297">
        <v>3</v>
      </c>
    </row>
    <row r="2302" spans="1:18" ht="12.75">
      <c r="A2302" s="379" t="s">
        <v>4090</v>
      </c>
      <c r="B2302" s="380"/>
      <c r="C2302" s="380"/>
      <c r="D2302" s="380"/>
      <c r="E2302" s="380"/>
      <c r="F2302" s="380"/>
      <c r="G2302" s="380"/>
      <c r="H2302" s="380"/>
      <c r="I2302" s="380"/>
      <c r="J2302" s="380"/>
      <c r="K2302" s="380"/>
      <c r="L2302" s="380"/>
      <c r="M2302" s="380"/>
      <c r="N2302" s="380"/>
      <c r="O2302" s="380"/>
      <c r="P2302" s="380"/>
      <c r="Q2302" s="380"/>
      <c r="R2302" s="380"/>
    </row>
    <row r="2303" spans="1:18" ht="24">
      <c r="A2303" s="293">
        <v>14</v>
      </c>
      <c r="B2303" s="290" t="s">
        <v>4091</v>
      </c>
      <c r="C2303" s="294" t="s">
        <v>4090</v>
      </c>
      <c r="D2303" s="295">
        <v>20.77</v>
      </c>
      <c r="E2303" s="295">
        <v>5.75</v>
      </c>
      <c r="F2303" s="295">
        <v>9.2100000000000009</v>
      </c>
      <c r="G2303" s="295">
        <v>5.81</v>
      </c>
      <c r="H2303" s="296">
        <v>154.28</v>
      </c>
      <c r="I2303" s="296">
        <v>66.099999999999994</v>
      </c>
      <c r="J2303" s="296">
        <v>54.56</v>
      </c>
      <c r="K2303" s="296">
        <v>33.619999999999997</v>
      </c>
      <c r="L2303" s="354">
        <v>7.4280211844005777</v>
      </c>
      <c r="M2303" s="354">
        <v>11.495652173913042</v>
      </c>
      <c r="N2303" s="354">
        <v>5.9239956568946797</v>
      </c>
      <c r="O2303" s="354">
        <v>5.7865748709122204</v>
      </c>
      <c r="P2303" s="297"/>
      <c r="Q2303" s="297"/>
      <c r="R2303" s="297">
        <v>4</v>
      </c>
    </row>
    <row r="2304" spans="1:18" ht="12.75">
      <c r="A2304" s="379" t="s">
        <v>4092</v>
      </c>
      <c r="B2304" s="380"/>
      <c r="C2304" s="380"/>
      <c r="D2304" s="380"/>
      <c r="E2304" s="380"/>
      <c r="F2304" s="380"/>
      <c r="G2304" s="380"/>
      <c r="H2304" s="380"/>
      <c r="I2304" s="380"/>
      <c r="J2304" s="380"/>
      <c r="K2304" s="380"/>
      <c r="L2304" s="380"/>
      <c r="M2304" s="380"/>
      <c r="N2304" s="380"/>
      <c r="O2304" s="380"/>
      <c r="P2304" s="380"/>
      <c r="Q2304" s="380"/>
      <c r="R2304" s="380"/>
    </row>
    <row r="2305" spans="1:18" ht="24">
      <c r="A2305" s="293">
        <v>15</v>
      </c>
      <c r="B2305" s="290" t="s">
        <v>4093</v>
      </c>
      <c r="C2305" s="294" t="s">
        <v>4092</v>
      </c>
      <c r="D2305" s="295">
        <v>1140.5</v>
      </c>
      <c r="E2305" s="295">
        <v>102.51</v>
      </c>
      <c r="F2305" s="295">
        <v>70.47</v>
      </c>
      <c r="G2305" s="295">
        <v>967.52</v>
      </c>
      <c r="H2305" s="296">
        <v>6939.83</v>
      </c>
      <c r="I2305" s="296">
        <v>1178.82</v>
      </c>
      <c r="J2305" s="296">
        <v>442.38</v>
      </c>
      <c r="K2305" s="296">
        <v>5318.63</v>
      </c>
      <c r="L2305" s="354">
        <v>6.0849013590530472</v>
      </c>
      <c r="M2305" s="354">
        <v>11.499561018437225</v>
      </c>
      <c r="N2305" s="354">
        <v>6.2775649212430826</v>
      </c>
      <c r="O2305" s="354">
        <v>5.4971783529022655</v>
      </c>
      <c r="P2305" s="297"/>
      <c r="Q2305" s="297"/>
      <c r="R2305" s="297">
        <v>5</v>
      </c>
    </row>
    <row r="2306" spans="1:18" ht="12.75">
      <c r="A2306" s="379" t="s">
        <v>4094</v>
      </c>
      <c r="B2306" s="380"/>
      <c r="C2306" s="380"/>
      <c r="D2306" s="380"/>
      <c r="E2306" s="380"/>
      <c r="F2306" s="380"/>
      <c r="G2306" s="380"/>
      <c r="H2306" s="380"/>
      <c r="I2306" s="380"/>
      <c r="J2306" s="380"/>
      <c r="K2306" s="380"/>
      <c r="L2306" s="380"/>
      <c r="M2306" s="380"/>
      <c r="N2306" s="380"/>
      <c r="O2306" s="380"/>
      <c r="P2306" s="380"/>
      <c r="Q2306" s="380"/>
      <c r="R2306" s="380"/>
    </row>
    <row r="2307" spans="1:18" ht="48">
      <c r="A2307" s="293">
        <v>16</v>
      </c>
      <c r="B2307" s="290" t="s">
        <v>4095</v>
      </c>
      <c r="C2307" s="294" t="s">
        <v>4096</v>
      </c>
      <c r="D2307" s="295">
        <v>1989.74</v>
      </c>
      <c r="E2307" s="295">
        <v>295.60000000000002</v>
      </c>
      <c r="F2307" s="295">
        <v>101.29</v>
      </c>
      <c r="G2307" s="295">
        <v>1592.85</v>
      </c>
      <c r="H2307" s="296">
        <v>11949.75</v>
      </c>
      <c r="I2307" s="296">
        <v>3399.49</v>
      </c>
      <c r="J2307" s="296">
        <v>639</v>
      </c>
      <c r="K2307" s="296">
        <v>7911.26</v>
      </c>
      <c r="L2307" s="354">
        <v>6.005684159739463</v>
      </c>
      <c r="M2307" s="354">
        <v>11.50030446549391</v>
      </c>
      <c r="N2307" s="354">
        <v>6.3086188172573792</v>
      </c>
      <c r="O2307" s="354">
        <v>4.966732586244782</v>
      </c>
      <c r="P2307" s="297"/>
      <c r="Q2307" s="297"/>
      <c r="R2307" s="297">
        <v>6</v>
      </c>
    </row>
    <row r="2308" spans="1:18" ht="48">
      <c r="A2308" s="293">
        <v>17</v>
      </c>
      <c r="B2308" s="290" t="s">
        <v>4097</v>
      </c>
      <c r="C2308" s="294" t="s">
        <v>4098</v>
      </c>
      <c r="D2308" s="295">
        <v>1921.19</v>
      </c>
      <c r="E2308" s="295">
        <v>227.05</v>
      </c>
      <c r="F2308" s="295">
        <v>101.29</v>
      </c>
      <c r="G2308" s="295">
        <v>1592.85</v>
      </c>
      <c r="H2308" s="296">
        <v>11161.46</v>
      </c>
      <c r="I2308" s="296">
        <v>2611.1999999999998</v>
      </c>
      <c r="J2308" s="296">
        <v>639</v>
      </c>
      <c r="K2308" s="296">
        <v>7911.26</v>
      </c>
      <c r="L2308" s="354">
        <v>5.809659638036841</v>
      </c>
      <c r="M2308" s="354">
        <v>11.500550539528737</v>
      </c>
      <c r="N2308" s="354">
        <v>6.3086188172573792</v>
      </c>
      <c r="O2308" s="354">
        <v>4.966732586244782</v>
      </c>
      <c r="P2308" s="297"/>
      <c r="Q2308" s="297"/>
      <c r="R2308" s="297">
        <v>6</v>
      </c>
    </row>
    <row r="2309" spans="1:18" ht="12.75">
      <c r="A2309" s="379" t="s">
        <v>4099</v>
      </c>
      <c r="B2309" s="380"/>
      <c r="C2309" s="380"/>
      <c r="D2309" s="380"/>
      <c r="E2309" s="380"/>
      <c r="F2309" s="380"/>
      <c r="G2309" s="380"/>
      <c r="H2309" s="380"/>
      <c r="I2309" s="380"/>
      <c r="J2309" s="380"/>
      <c r="K2309" s="380"/>
      <c r="L2309" s="380"/>
      <c r="M2309" s="380"/>
      <c r="N2309" s="380"/>
      <c r="O2309" s="380"/>
      <c r="P2309" s="380"/>
      <c r="Q2309" s="380"/>
      <c r="R2309" s="380"/>
    </row>
    <row r="2310" spans="1:18">
      <c r="A2310" s="293">
        <v>18</v>
      </c>
      <c r="B2310" s="290" t="s">
        <v>4100</v>
      </c>
      <c r="C2310" s="294" t="s">
        <v>4099</v>
      </c>
      <c r="D2310" s="295">
        <v>3117.08</v>
      </c>
      <c r="E2310" s="295">
        <v>1904.4</v>
      </c>
      <c r="F2310" s="295"/>
      <c r="G2310" s="295">
        <v>1212.68</v>
      </c>
      <c r="H2310" s="296">
        <v>28813.93</v>
      </c>
      <c r="I2310" s="296">
        <v>21900.6</v>
      </c>
      <c r="J2310" s="296"/>
      <c r="K2310" s="296">
        <v>6913.33</v>
      </c>
      <c r="L2310" s="354">
        <v>9.2438853029116999</v>
      </c>
      <c r="M2310" s="354">
        <v>11.499999999999998</v>
      </c>
      <c r="N2310" s="354" t="s">
        <v>138</v>
      </c>
      <c r="O2310" s="354">
        <v>5.7008691493221617</v>
      </c>
      <c r="P2310" s="297"/>
      <c r="Q2310" s="297"/>
      <c r="R2310" s="297">
        <v>7</v>
      </c>
    </row>
    <row r="2311" spans="1:18" ht="12.75">
      <c r="A2311" s="379" t="s">
        <v>4101</v>
      </c>
      <c r="B2311" s="380"/>
      <c r="C2311" s="380"/>
      <c r="D2311" s="380"/>
      <c r="E2311" s="380"/>
      <c r="F2311" s="380"/>
      <c r="G2311" s="380"/>
      <c r="H2311" s="380"/>
      <c r="I2311" s="380"/>
      <c r="J2311" s="380"/>
      <c r="K2311" s="380"/>
      <c r="L2311" s="380"/>
      <c r="M2311" s="380"/>
      <c r="N2311" s="380"/>
      <c r="O2311" s="380"/>
      <c r="P2311" s="380"/>
      <c r="Q2311" s="380"/>
      <c r="R2311" s="380"/>
    </row>
    <row r="2312" spans="1:18">
      <c r="A2312" s="293">
        <v>19</v>
      </c>
      <c r="B2312" s="290" t="s">
        <v>4102</v>
      </c>
      <c r="C2312" s="294" t="s">
        <v>4101</v>
      </c>
      <c r="D2312" s="295">
        <v>21.36</v>
      </c>
      <c r="E2312" s="295">
        <v>21.36</v>
      </c>
      <c r="F2312" s="295"/>
      <c r="G2312" s="295"/>
      <c r="H2312" s="296">
        <v>245.66</v>
      </c>
      <c r="I2312" s="296">
        <v>245.66</v>
      </c>
      <c r="J2312" s="296"/>
      <c r="K2312" s="296"/>
      <c r="L2312" s="354">
        <v>11.500936329588015</v>
      </c>
      <c r="M2312" s="354">
        <v>11.500936329588015</v>
      </c>
      <c r="N2312" s="354" t="s">
        <v>138</v>
      </c>
      <c r="O2312" s="354" t="s">
        <v>138</v>
      </c>
      <c r="P2312" s="297"/>
      <c r="Q2312" s="297"/>
      <c r="R2312" s="297">
        <v>8</v>
      </c>
    </row>
    <row r="2313" spans="1:18" ht="12.75">
      <c r="A2313" s="379" t="s">
        <v>4103</v>
      </c>
      <c r="B2313" s="380"/>
      <c r="C2313" s="380"/>
      <c r="D2313" s="380"/>
      <c r="E2313" s="380"/>
      <c r="F2313" s="380"/>
      <c r="G2313" s="380"/>
      <c r="H2313" s="380"/>
      <c r="I2313" s="380"/>
      <c r="J2313" s="380"/>
      <c r="K2313" s="380"/>
      <c r="L2313" s="380"/>
      <c r="M2313" s="380"/>
      <c r="N2313" s="380"/>
      <c r="O2313" s="380"/>
      <c r="P2313" s="380"/>
      <c r="Q2313" s="380"/>
      <c r="R2313" s="380"/>
    </row>
    <row r="2314" spans="1:18" ht="48">
      <c r="A2314" s="293">
        <v>20</v>
      </c>
      <c r="B2314" s="290" t="s">
        <v>4104</v>
      </c>
      <c r="C2314" s="294" t="s">
        <v>4105</v>
      </c>
      <c r="D2314" s="295">
        <v>9204.58</v>
      </c>
      <c r="E2314" s="295">
        <v>371.11</v>
      </c>
      <c r="F2314" s="295">
        <v>205.64</v>
      </c>
      <c r="G2314" s="295">
        <v>8627.83</v>
      </c>
      <c r="H2314" s="296">
        <v>67570.34</v>
      </c>
      <c r="I2314" s="296">
        <v>4267.88</v>
      </c>
      <c r="J2314" s="296">
        <v>1100.8800000000001</v>
      </c>
      <c r="K2314" s="296">
        <v>62201.58</v>
      </c>
      <c r="L2314" s="354">
        <v>7.3409476586655771</v>
      </c>
      <c r="M2314" s="354">
        <v>11.500309881167309</v>
      </c>
      <c r="N2314" s="354">
        <v>5.3534331842054081</v>
      </c>
      <c r="O2314" s="354">
        <v>7.2094118683376935</v>
      </c>
      <c r="P2314" s="297"/>
      <c r="Q2314" s="297"/>
      <c r="R2314" s="297">
        <v>9</v>
      </c>
    </row>
    <row r="2315" spans="1:18" ht="48">
      <c r="A2315" s="293">
        <v>21</v>
      </c>
      <c r="B2315" s="290" t="s">
        <v>4106</v>
      </c>
      <c r="C2315" s="294" t="s">
        <v>4107</v>
      </c>
      <c r="D2315" s="295">
        <v>9403.36</v>
      </c>
      <c r="E2315" s="295">
        <v>431.79</v>
      </c>
      <c r="F2315" s="295">
        <v>343.74</v>
      </c>
      <c r="G2315" s="295">
        <v>8627.83</v>
      </c>
      <c r="H2315" s="296">
        <v>69008.81</v>
      </c>
      <c r="I2315" s="296">
        <v>4965.7700000000004</v>
      </c>
      <c r="J2315" s="296">
        <v>1841.46</v>
      </c>
      <c r="K2315" s="296">
        <v>62201.58</v>
      </c>
      <c r="L2315" s="354">
        <v>7.3387395569243328</v>
      </c>
      <c r="M2315" s="354">
        <v>11.500428449014567</v>
      </c>
      <c r="N2315" s="354">
        <v>5.3571303892476871</v>
      </c>
      <c r="O2315" s="354">
        <v>7.2094118683376935</v>
      </c>
      <c r="P2315" s="297"/>
      <c r="Q2315" s="297"/>
      <c r="R2315" s="297">
        <v>9</v>
      </c>
    </row>
    <row r="2316" spans="1:18" ht="12.75">
      <c r="A2316" s="379" t="s">
        <v>4108</v>
      </c>
      <c r="B2316" s="380"/>
      <c r="C2316" s="380"/>
      <c r="D2316" s="380"/>
      <c r="E2316" s="380"/>
      <c r="F2316" s="380"/>
      <c r="G2316" s="380"/>
      <c r="H2316" s="380"/>
      <c r="I2316" s="380"/>
      <c r="J2316" s="380"/>
      <c r="K2316" s="380"/>
      <c r="L2316" s="380"/>
      <c r="M2316" s="380"/>
      <c r="N2316" s="380"/>
      <c r="O2316" s="380"/>
      <c r="P2316" s="380"/>
      <c r="Q2316" s="380"/>
      <c r="R2316" s="380"/>
    </row>
    <row r="2317" spans="1:18" ht="36">
      <c r="A2317" s="293">
        <v>22</v>
      </c>
      <c r="B2317" s="290" t="s">
        <v>4109</v>
      </c>
      <c r="C2317" s="294" t="s">
        <v>4110</v>
      </c>
      <c r="D2317" s="295">
        <v>48.47</v>
      </c>
      <c r="E2317" s="295">
        <v>48.47</v>
      </c>
      <c r="F2317" s="295"/>
      <c r="G2317" s="295"/>
      <c r="H2317" s="296">
        <v>557.42999999999995</v>
      </c>
      <c r="I2317" s="296">
        <v>557.42999999999995</v>
      </c>
      <c r="J2317" s="296"/>
      <c r="K2317" s="296"/>
      <c r="L2317" s="354">
        <v>11.50051578295853</v>
      </c>
      <c r="M2317" s="354">
        <v>11.50051578295853</v>
      </c>
      <c r="N2317" s="354" t="s">
        <v>138</v>
      </c>
      <c r="O2317" s="354" t="s">
        <v>138</v>
      </c>
      <c r="P2317" s="297"/>
      <c r="Q2317" s="297"/>
      <c r="R2317" s="297">
        <v>10</v>
      </c>
    </row>
    <row r="2318" spans="1:18" ht="36">
      <c r="A2318" s="293">
        <v>23</v>
      </c>
      <c r="B2318" s="290" t="s">
        <v>4111</v>
      </c>
      <c r="C2318" s="294" t="s">
        <v>4112</v>
      </c>
      <c r="D2318" s="295">
        <v>59.02</v>
      </c>
      <c r="E2318" s="295">
        <v>59.02</v>
      </c>
      <c r="F2318" s="295"/>
      <c r="G2318" s="295"/>
      <c r="H2318" s="296">
        <v>678.7</v>
      </c>
      <c r="I2318" s="296">
        <v>678.7</v>
      </c>
      <c r="J2318" s="296"/>
      <c r="K2318" s="296"/>
      <c r="L2318" s="354">
        <v>11.499491697729583</v>
      </c>
      <c r="M2318" s="354">
        <v>11.499491697729583</v>
      </c>
      <c r="N2318" s="354" t="s">
        <v>138</v>
      </c>
      <c r="O2318" s="354" t="s">
        <v>138</v>
      </c>
      <c r="P2318" s="297"/>
      <c r="Q2318" s="297"/>
      <c r="R2318" s="297">
        <v>10</v>
      </c>
    </row>
    <row r="2319" spans="1:18" ht="24">
      <c r="A2319" s="293">
        <v>24</v>
      </c>
      <c r="B2319" s="290" t="s">
        <v>4113</v>
      </c>
      <c r="C2319" s="294" t="s">
        <v>4114</v>
      </c>
      <c r="D2319" s="295">
        <v>39.96</v>
      </c>
      <c r="E2319" s="295">
        <v>39.96</v>
      </c>
      <c r="F2319" s="295"/>
      <c r="G2319" s="295"/>
      <c r="H2319" s="296">
        <v>459.56</v>
      </c>
      <c r="I2319" s="296">
        <v>459.56</v>
      </c>
      <c r="J2319" s="296"/>
      <c r="K2319" s="296"/>
      <c r="L2319" s="354">
        <v>11.5005005005005</v>
      </c>
      <c r="M2319" s="354">
        <v>11.5005005005005</v>
      </c>
      <c r="N2319" s="354" t="s">
        <v>138</v>
      </c>
      <c r="O2319" s="354" t="s">
        <v>138</v>
      </c>
      <c r="P2319" s="297"/>
      <c r="Q2319" s="297"/>
      <c r="R2319" s="297">
        <v>10</v>
      </c>
    </row>
    <row r="2320" spans="1:18" ht="36">
      <c r="A2320" s="293">
        <v>25</v>
      </c>
      <c r="B2320" s="290" t="s">
        <v>4115</v>
      </c>
      <c r="C2320" s="294" t="s">
        <v>4116</v>
      </c>
      <c r="D2320" s="295">
        <v>64.010000000000005</v>
      </c>
      <c r="E2320" s="295">
        <v>60.87</v>
      </c>
      <c r="F2320" s="295">
        <v>3.14</v>
      </c>
      <c r="G2320" s="295"/>
      <c r="H2320" s="296">
        <v>715.05</v>
      </c>
      <c r="I2320" s="296">
        <v>699.98</v>
      </c>
      <c r="J2320" s="296">
        <v>15.07</v>
      </c>
      <c r="K2320" s="296"/>
      <c r="L2320" s="354">
        <v>11.17091079518825</v>
      </c>
      <c r="M2320" s="354">
        <v>11.49958928864794</v>
      </c>
      <c r="N2320" s="354">
        <v>4.7993630573248405</v>
      </c>
      <c r="O2320" s="354" t="s">
        <v>138</v>
      </c>
      <c r="P2320" s="297"/>
      <c r="Q2320" s="297"/>
      <c r="R2320" s="297">
        <v>10</v>
      </c>
    </row>
    <row r="2321" spans="1:18" ht="36">
      <c r="A2321" s="293">
        <v>26</v>
      </c>
      <c r="B2321" s="290" t="s">
        <v>4117</v>
      </c>
      <c r="C2321" s="294" t="s">
        <v>4118</v>
      </c>
      <c r="D2321" s="295">
        <v>78.010000000000005</v>
      </c>
      <c r="E2321" s="295">
        <v>74.19</v>
      </c>
      <c r="F2321" s="295">
        <v>3.82</v>
      </c>
      <c r="G2321" s="295"/>
      <c r="H2321" s="296">
        <v>871.49</v>
      </c>
      <c r="I2321" s="296">
        <v>853.17</v>
      </c>
      <c r="J2321" s="296">
        <v>18.32</v>
      </c>
      <c r="K2321" s="296"/>
      <c r="L2321" s="354">
        <v>11.171516472247147</v>
      </c>
      <c r="M2321" s="354">
        <v>11.499797816417306</v>
      </c>
      <c r="N2321" s="354">
        <v>4.7958115183246077</v>
      </c>
      <c r="O2321" s="354" t="s">
        <v>138</v>
      </c>
      <c r="P2321" s="297"/>
      <c r="Q2321" s="297"/>
      <c r="R2321" s="297">
        <v>10</v>
      </c>
    </row>
    <row r="2322" spans="1:18" ht="24">
      <c r="A2322" s="293">
        <v>27</v>
      </c>
      <c r="B2322" s="290" t="s">
        <v>4119</v>
      </c>
      <c r="C2322" s="294" t="s">
        <v>4120</v>
      </c>
      <c r="D2322" s="295">
        <v>53.01</v>
      </c>
      <c r="E2322" s="295">
        <v>50.41</v>
      </c>
      <c r="F2322" s="295">
        <v>2.6</v>
      </c>
      <c r="G2322" s="295"/>
      <c r="H2322" s="296">
        <v>592.24</v>
      </c>
      <c r="I2322" s="296">
        <v>579.77</v>
      </c>
      <c r="J2322" s="296">
        <v>12.47</v>
      </c>
      <c r="K2322" s="296"/>
      <c r="L2322" s="354">
        <v>11.172231654404829</v>
      </c>
      <c r="M2322" s="354">
        <v>11.501091053362428</v>
      </c>
      <c r="N2322" s="354">
        <v>4.796153846153846</v>
      </c>
      <c r="O2322" s="354" t="s">
        <v>138</v>
      </c>
      <c r="P2322" s="297"/>
      <c r="Q2322" s="297"/>
      <c r="R2322" s="297">
        <v>10</v>
      </c>
    </row>
    <row r="2323" spans="1:18" ht="12.75">
      <c r="A2323" s="379" t="s">
        <v>4121</v>
      </c>
      <c r="B2323" s="380"/>
      <c r="C2323" s="380"/>
      <c r="D2323" s="380"/>
      <c r="E2323" s="380"/>
      <c r="F2323" s="380"/>
      <c r="G2323" s="380"/>
      <c r="H2323" s="380"/>
      <c r="I2323" s="380"/>
      <c r="J2323" s="380"/>
      <c r="K2323" s="380"/>
      <c r="L2323" s="380"/>
      <c r="M2323" s="380"/>
      <c r="N2323" s="380"/>
      <c r="O2323" s="380"/>
      <c r="P2323" s="380"/>
      <c r="Q2323" s="380"/>
      <c r="R2323" s="380"/>
    </row>
    <row r="2324" spans="1:18" ht="48">
      <c r="A2324" s="293">
        <v>28</v>
      </c>
      <c r="B2324" s="290" t="s">
        <v>4122</v>
      </c>
      <c r="C2324" s="294" t="s">
        <v>4123</v>
      </c>
      <c r="D2324" s="295">
        <v>45.6</v>
      </c>
      <c r="E2324" s="295">
        <v>45.6</v>
      </c>
      <c r="F2324" s="295"/>
      <c r="G2324" s="295"/>
      <c r="H2324" s="296">
        <v>524.45000000000005</v>
      </c>
      <c r="I2324" s="296">
        <v>524.45000000000005</v>
      </c>
      <c r="J2324" s="296"/>
      <c r="K2324" s="296"/>
      <c r="L2324" s="354">
        <v>11.50109649122807</v>
      </c>
      <c r="M2324" s="354">
        <v>11.50109649122807</v>
      </c>
      <c r="N2324" s="354" t="s">
        <v>138</v>
      </c>
      <c r="O2324" s="354" t="s">
        <v>138</v>
      </c>
      <c r="P2324" s="297"/>
      <c r="Q2324" s="297"/>
      <c r="R2324" s="297">
        <v>11</v>
      </c>
    </row>
    <row r="2325" spans="1:18" ht="48">
      <c r="A2325" s="293">
        <v>29</v>
      </c>
      <c r="B2325" s="290" t="s">
        <v>4124</v>
      </c>
      <c r="C2325" s="294" t="s">
        <v>4125</v>
      </c>
      <c r="D2325" s="295">
        <v>55.13</v>
      </c>
      <c r="E2325" s="295">
        <v>55.13</v>
      </c>
      <c r="F2325" s="295"/>
      <c r="G2325" s="295"/>
      <c r="H2325" s="296">
        <v>634.02</v>
      </c>
      <c r="I2325" s="296">
        <v>634.02</v>
      </c>
      <c r="J2325" s="296"/>
      <c r="K2325" s="296"/>
      <c r="L2325" s="354">
        <v>11.500453473607836</v>
      </c>
      <c r="M2325" s="354">
        <v>11.500453473607836</v>
      </c>
      <c r="N2325" s="354" t="s">
        <v>138</v>
      </c>
      <c r="O2325" s="354" t="s">
        <v>138</v>
      </c>
      <c r="P2325" s="297"/>
      <c r="Q2325" s="297"/>
      <c r="R2325" s="297">
        <v>11</v>
      </c>
    </row>
    <row r="2326" spans="1:18" ht="48">
      <c r="A2326" s="293">
        <v>30</v>
      </c>
      <c r="B2326" s="290" t="s">
        <v>4126</v>
      </c>
      <c r="C2326" s="294" t="s">
        <v>4127</v>
      </c>
      <c r="D2326" s="295">
        <v>67.53</v>
      </c>
      <c r="E2326" s="295">
        <v>67.53</v>
      </c>
      <c r="F2326" s="295"/>
      <c r="G2326" s="295"/>
      <c r="H2326" s="296">
        <v>776.57</v>
      </c>
      <c r="I2326" s="296">
        <v>776.57</v>
      </c>
      <c r="J2326" s="296"/>
      <c r="K2326" s="296"/>
      <c r="L2326" s="354">
        <v>11.499629794165557</v>
      </c>
      <c r="M2326" s="354">
        <v>11.499629794165557</v>
      </c>
      <c r="N2326" s="354" t="s">
        <v>138</v>
      </c>
      <c r="O2326" s="354" t="s">
        <v>138</v>
      </c>
      <c r="P2326" s="297"/>
      <c r="Q2326" s="297"/>
      <c r="R2326" s="297">
        <v>11</v>
      </c>
    </row>
    <row r="2327" spans="1:18" ht="48">
      <c r="A2327" s="293">
        <v>31</v>
      </c>
      <c r="B2327" s="290" t="s">
        <v>4128</v>
      </c>
      <c r="C2327" s="294" t="s">
        <v>4129</v>
      </c>
      <c r="D2327" s="295">
        <v>59.02</v>
      </c>
      <c r="E2327" s="295">
        <v>59.02</v>
      </c>
      <c r="F2327" s="295"/>
      <c r="G2327" s="295"/>
      <c r="H2327" s="296">
        <v>678.7</v>
      </c>
      <c r="I2327" s="296">
        <v>678.7</v>
      </c>
      <c r="J2327" s="296"/>
      <c r="K2327" s="296"/>
      <c r="L2327" s="354">
        <v>11.499491697729583</v>
      </c>
      <c r="M2327" s="354">
        <v>11.499491697729583</v>
      </c>
      <c r="N2327" s="354" t="s">
        <v>138</v>
      </c>
      <c r="O2327" s="354" t="s">
        <v>138</v>
      </c>
      <c r="P2327" s="297"/>
      <c r="Q2327" s="297"/>
      <c r="R2327" s="297">
        <v>11</v>
      </c>
    </row>
    <row r="2328" spans="1:18" ht="48">
      <c r="A2328" s="293">
        <v>32</v>
      </c>
      <c r="B2328" s="290" t="s">
        <v>4130</v>
      </c>
      <c r="C2328" s="294" t="s">
        <v>4131</v>
      </c>
      <c r="D2328" s="295">
        <v>88.52</v>
      </c>
      <c r="E2328" s="295">
        <v>88.52</v>
      </c>
      <c r="F2328" s="295"/>
      <c r="G2328" s="295"/>
      <c r="H2328" s="296">
        <v>1018.06</v>
      </c>
      <c r="I2328" s="296">
        <v>1018.06</v>
      </c>
      <c r="J2328" s="296"/>
      <c r="K2328" s="296"/>
      <c r="L2328" s="354">
        <v>11.500903750564843</v>
      </c>
      <c r="M2328" s="354">
        <v>11.500903750564843</v>
      </c>
      <c r="N2328" s="354" t="s">
        <v>138</v>
      </c>
      <c r="O2328" s="354" t="s">
        <v>138</v>
      </c>
      <c r="P2328" s="297"/>
      <c r="Q2328" s="297"/>
      <c r="R2328" s="297">
        <v>11</v>
      </c>
    </row>
    <row r="2329" spans="1:18" ht="48">
      <c r="A2329" s="293">
        <v>33</v>
      </c>
      <c r="B2329" s="290" t="s">
        <v>4132</v>
      </c>
      <c r="C2329" s="294" t="s">
        <v>4133</v>
      </c>
      <c r="D2329" s="295">
        <v>65.680000000000007</v>
      </c>
      <c r="E2329" s="295">
        <v>65.680000000000007</v>
      </c>
      <c r="F2329" s="295"/>
      <c r="G2329" s="295"/>
      <c r="H2329" s="296">
        <v>755.3</v>
      </c>
      <c r="I2329" s="296">
        <v>755.3</v>
      </c>
      <c r="J2329" s="296"/>
      <c r="K2329" s="296"/>
      <c r="L2329" s="354">
        <v>11.49969549330085</v>
      </c>
      <c r="M2329" s="354">
        <v>11.49969549330085</v>
      </c>
      <c r="N2329" s="354" t="s">
        <v>138</v>
      </c>
      <c r="O2329" s="354" t="s">
        <v>138</v>
      </c>
      <c r="P2329" s="297"/>
      <c r="Q2329" s="297"/>
      <c r="R2329" s="297">
        <v>11</v>
      </c>
    </row>
    <row r="2330" spans="1:18" ht="48">
      <c r="A2330" s="293">
        <v>34</v>
      </c>
      <c r="B2330" s="290" t="s">
        <v>4134</v>
      </c>
      <c r="C2330" s="294" t="s">
        <v>4135</v>
      </c>
      <c r="D2330" s="295">
        <v>79.92</v>
      </c>
      <c r="E2330" s="295">
        <v>79.92</v>
      </c>
      <c r="F2330" s="295"/>
      <c r="G2330" s="295"/>
      <c r="H2330" s="296">
        <v>919.12</v>
      </c>
      <c r="I2330" s="296">
        <v>919.12</v>
      </c>
      <c r="J2330" s="296"/>
      <c r="K2330" s="296"/>
      <c r="L2330" s="354">
        <v>11.5005005005005</v>
      </c>
      <c r="M2330" s="354">
        <v>11.5005005005005</v>
      </c>
      <c r="N2330" s="354" t="s">
        <v>138</v>
      </c>
      <c r="O2330" s="354" t="s">
        <v>138</v>
      </c>
      <c r="P2330" s="297"/>
      <c r="Q2330" s="297"/>
      <c r="R2330" s="297">
        <v>11</v>
      </c>
    </row>
    <row r="2331" spans="1:18" ht="48">
      <c r="A2331" s="293">
        <v>35</v>
      </c>
      <c r="B2331" s="290" t="s">
        <v>4136</v>
      </c>
      <c r="C2331" s="294" t="s">
        <v>4137</v>
      </c>
      <c r="D2331" s="295">
        <v>98.05</v>
      </c>
      <c r="E2331" s="295">
        <v>98.05</v>
      </c>
      <c r="F2331" s="295"/>
      <c r="G2331" s="295"/>
      <c r="H2331" s="296">
        <v>1127.6300000000001</v>
      </c>
      <c r="I2331" s="296">
        <v>1127.6300000000001</v>
      </c>
      <c r="J2331" s="296"/>
      <c r="K2331" s="296"/>
      <c r="L2331" s="354">
        <v>11.500560938296788</v>
      </c>
      <c r="M2331" s="354">
        <v>11.500560938296788</v>
      </c>
      <c r="N2331" s="354" t="s">
        <v>138</v>
      </c>
      <c r="O2331" s="354" t="s">
        <v>138</v>
      </c>
      <c r="P2331" s="297"/>
      <c r="Q2331" s="297"/>
      <c r="R2331" s="297">
        <v>11</v>
      </c>
    </row>
    <row r="2332" spans="1:18" ht="48">
      <c r="A2332" s="293">
        <v>36</v>
      </c>
      <c r="B2332" s="290" t="s">
        <v>4138</v>
      </c>
      <c r="C2332" s="294" t="s">
        <v>4139</v>
      </c>
      <c r="D2332" s="295">
        <v>84.73</v>
      </c>
      <c r="E2332" s="295">
        <v>84.73</v>
      </c>
      <c r="F2332" s="295"/>
      <c r="G2332" s="295"/>
      <c r="H2332" s="296">
        <v>974.44</v>
      </c>
      <c r="I2332" s="296">
        <v>974.44</v>
      </c>
      <c r="J2332" s="296"/>
      <c r="K2332" s="296"/>
      <c r="L2332" s="354">
        <v>11.500531098784373</v>
      </c>
      <c r="M2332" s="354">
        <v>11.500531098784373</v>
      </c>
      <c r="N2332" s="354" t="s">
        <v>138</v>
      </c>
      <c r="O2332" s="354" t="s">
        <v>138</v>
      </c>
      <c r="P2332" s="297"/>
      <c r="Q2332" s="297"/>
      <c r="R2332" s="297">
        <v>11</v>
      </c>
    </row>
    <row r="2333" spans="1:18" ht="48">
      <c r="A2333" s="293">
        <v>37</v>
      </c>
      <c r="B2333" s="290" t="s">
        <v>4140</v>
      </c>
      <c r="C2333" s="294" t="s">
        <v>4141</v>
      </c>
      <c r="D2333" s="295">
        <v>129.5</v>
      </c>
      <c r="E2333" s="295">
        <v>129.5</v>
      </c>
      <c r="F2333" s="295"/>
      <c r="G2333" s="295"/>
      <c r="H2333" s="296">
        <v>1489.32</v>
      </c>
      <c r="I2333" s="296">
        <v>1489.32</v>
      </c>
      <c r="J2333" s="296"/>
      <c r="K2333" s="296"/>
      <c r="L2333" s="354">
        <v>11.500540540540539</v>
      </c>
      <c r="M2333" s="354">
        <v>11.500540540540539</v>
      </c>
      <c r="N2333" s="354" t="s">
        <v>138</v>
      </c>
      <c r="O2333" s="354" t="s">
        <v>138</v>
      </c>
      <c r="P2333" s="297"/>
      <c r="Q2333" s="297"/>
      <c r="R2333" s="297">
        <v>11</v>
      </c>
    </row>
    <row r="2334" spans="1:18" ht="48">
      <c r="A2334" s="293">
        <v>38</v>
      </c>
      <c r="B2334" s="290" t="s">
        <v>4142</v>
      </c>
      <c r="C2334" s="294" t="s">
        <v>4143</v>
      </c>
      <c r="D2334" s="295">
        <v>57.07</v>
      </c>
      <c r="E2334" s="295">
        <v>57.07</v>
      </c>
      <c r="F2334" s="295"/>
      <c r="G2334" s="295"/>
      <c r="H2334" s="296">
        <v>656.36</v>
      </c>
      <c r="I2334" s="296">
        <v>656.36</v>
      </c>
      <c r="J2334" s="296"/>
      <c r="K2334" s="296"/>
      <c r="L2334" s="354">
        <v>11.500963728754162</v>
      </c>
      <c r="M2334" s="354">
        <v>11.500963728754162</v>
      </c>
      <c r="N2334" s="354" t="s">
        <v>138</v>
      </c>
      <c r="O2334" s="354" t="s">
        <v>138</v>
      </c>
      <c r="P2334" s="297"/>
      <c r="Q2334" s="297"/>
      <c r="R2334" s="297">
        <v>11</v>
      </c>
    </row>
    <row r="2335" spans="1:18" ht="48">
      <c r="A2335" s="293">
        <v>39</v>
      </c>
      <c r="B2335" s="290" t="s">
        <v>4144</v>
      </c>
      <c r="C2335" s="294" t="s">
        <v>4145</v>
      </c>
      <c r="D2335" s="295">
        <v>69.47</v>
      </c>
      <c r="E2335" s="295">
        <v>69.47</v>
      </c>
      <c r="F2335" s="295"/>
      <c r="G2335" s="295"/>
      <c r="H2335" s="296">
        <v>798.91</v>
      </c>
      <c r="I2335" s="296">
        <v>798.91</v>
      </c>
      <c r="J2335" s="296"/>
      <c r="K2335" s="296"/>
      <c r="L2335" s="354">
        <v>11.500071973513746</v>
      </c>
      <c r="M2335" s="354">
        <v>11.500071973513746</v>
      </c>
      <c r="N2335" s="354" t="s">
        <v>138</v>
      </c>
      <c r="O2335" s="354" t="s">
        <v>138</v>
      </c>
      <c r="P2335" s="297"/>
      <c r="Q2335" s="297"/>
      <c r="R2335" s="297">
        <v>11</v>
      </c>
    </row>
    <row r="2336" spans="1:18" ht="48">
      <c r="A2336" s="293">
        <v>40</v>
      </c>
      <c r="B2336" s="290" t="s">
        <v>4146</v>
      </c>
      <c r="C2336" s="294" t="s">
        <v>4147</v>
      </c>
      <c r="D2336" s="295">
        <v>95.28</v>
      </c>
      <c r="E2336" s="295">
        <v>95.28</v>
      </c>
      <c r="F2336" s="295"/>
      <c r="G2336" s="295"/>
      <c r="H2336" s="296">
        <v>1095.71</v>
      </c>
      <c r="I2336" s="296">
        <v>1095.71</v>
      </c>
      <c r="J2336" s="296"/>
      <c r="K2336" s="296"/>
      <c r="L2336" s="354">
        <v>11.499895046179681</v>
      </c>
      <c r="M2336" s="354">
        <v>11.499895046179681</v>
      </c>
      <c r="N2336" s="354" t="s">
        <v>138</v>
      </c>
      <c r="O2336" s="354" t="s">
        <v>138</v>
      </c>
      <c r="P2336" s="297"/>
      <c r="Q2336" s="297"/>
      <c r="R2336" s="297">
        <v>11</v>
      </c>
    </row>
    <row r="2337" spans="1:18" ht="48">
      <c r="A2337" s="293">
        <v>41</v>
      </c>
      <c r="B2337" s="290" t="s">
        <v>4148</v>
      </c>
      <c r="C2337" s="294" t="s">
        <v>4149</v>
      </c>
      <c r="D2337" s="295">
        <v>75.2</v>
      </c>
      <c r="E2337" s="295">
        <v>75.2</v>
      </c>
      <c r="F2337" s="295"/>
      <c r="G2337" s="295"/>
      <c r="H2337" s="296">
        <v>864.87</v>
      </c>
      <c r="I2337" s="296">
        <v>864.87</v>
      </c>
      <c r="J2337" s="296"/>
      <c r="K2337" s="296"/>
      <c r="L2337" s="354">
        <v>11.50093085106383</v>
      </c>
      <c r="M2337" s="354">
        <v>11.50093085106383</v>
      </c>
      <c r="N2337" s="354" t="s">
        <v>138</v>
      </c>
      <c r="O2337" s="354" t="s">
        <v>138</v>
      </c>
      <c r="P2337" s="297"/>
      <c r="Q2337" s="297"/>
      <c r="R2337" s="297">
        <v>11</v>
      </c>
    </row>
    <row r="2338" spans="1:18" ht="48">
      <c r="A2338" s="293">
        <v>42</v>
      </c>
      <c r="B2338" s="290" t="s">
        <v>4150</v>
      </c>
      <c r="C2338" s="294" t="s">
        <v>4151</v>
      </c>
      <c r="D2338" s="295">
        <v>112.85</v>
      </c>
      <c r="E2338" s="295">
        <v>112.85</v>
      </c>
      <c r="F2338" s="295"/>
      <c r="G2338" s="295"/>
      <c r="H2338" s="296">
        <v>1297.8399999999999</v>
      </c>
      <c r="I2338" s="296">
        <v>1297.8399999999999</v>
      </c>
      <c r="J2338" s="296"/>
      <c r="K2338" s="296"/>
      <c r="L2338" s="354">
        <v>11.500575985821888</v>
      </c>
      <c r="M2338" s="354">
        <v>11.500575985821888</v>
      </c>
      <c r="N2338" s="354" t="s">
        <v>138</v>
      </c>
      <c r="O2338" s="354" t="s">
        <v>138</v>
      </c>
      <c r="P2338" s="297"/>
      <c r="Q2338" s="297"/>
      <c r="R2338" s="297">
        <v>11</v>
      </c>
    </row>
    <row r="2339" spans="1:18" ht="48">
      <c r="A2339" s="293">
        <v>43</v>
      </c>
      <c r="B2339" s="290" t="s">
        <v>4152</v>
      </c>
      <c r="C2339" s="294" t="s">
        <v>4153</v>
      </c>
      <c r="D2339" s="295">
        <v>82.79</v>
      </c>
      <c r="E2339" s="295">
        <v>82.79</v>
      </c>
      <c r="F2339" s="295"/>
      <c r="G2339" s="295"/>
      <c r="H2339" s="296">
        <v>952.1</v>
      </c>
      <c r="I2339" s="296">
        <v>952.1</v>
      </c>
      <c r="J2339" s="296"/>
      <c r="K2339" s="296"/>
      <c r="L2339" s="354">
        <v>11.500181181302089</v>
      </c>
      <c r="M2339" s="354">
        <v>11.500181181302089</v>
      </c>
      <c r="N2339" s="354" t="s">
        <v>138</v>
      </c>
      <c r="O2339" s="354" t="s">
        <v>138</v>
      </c>
      <c r="P2339" s="297"/>
      <c r="Q2339" s="297"/>
      <c r="R2339" s="297">
        <v>11</v>
      </c>
    </row>
    <row r="2340" spans="1:18" ht="48">
      <c r="A2340" s="293">
        <v>44</v>
      </c>
      <c r="B2340" s="290" t="s">
        <v>4154</v>
      </c>
      <c r="C2340" s="294" t="s">
        <v>4155</v>
      </c>
      <c r="D2340" s="295">
        <v>100.83</v>
      </c>
      <c r="E2340" s="295">
        <v>100.83</v>
      </c>
      <c r="F2340" s="295"/>
      <c r="G2340" s="295"/>
      <c r="H2340" s="296">
        <v>1159.54</v>
      </c>
      <c r="I2340" s="296">
        <v>1159.54</v>
      </c>
      <c r="J2340" s="296"/>
      <c r="K2340" s="296"/>
      <c r="L2340" s="354">
        <v>11.499950411583853</v>
      </c>
      <c r="M2340" s="354">
        <v>11.499950411583853</v>
      </c>
      <c r="N2340" s="354" t="s">
        <v>138</v>
      </c>
      <c r="O2340" s="354" t="s">
        <v>138</v>
      </c>
      <c r="P2340" s="297"/>
      <c r="Q2340" s="297"/>
      <c r="R2340" s="297">
        <v>11</v>
      </c>
    </row>
    <row r="2341" spans="1:18" ht="48">
      <c r="A2341" s="293">
        <v>45</v>
      </c>
      <c r="B2341" s="290" t="s">
        <v>4156</v>
      </c>
      <c r="C2341" s="294" t="s">
        <v>4157</v>
      </c>
      <c r="D2341" s="295">
        <v>125.8</v>
      </c>
      <c r="E2341" s="295">
        <v>125.8</v>
      </c>
      <c r="F2341" s="295"/>
      <c r="G2341" s="295"/>
      <c r="H2341" s="296">
        <v>1446.77</v>
      </c>
      <c r="I2341" s="296">
        <v>1446.77</v>
      </c>
      <c r="J2341" s="296"/>
      <c r="K2341" s="296"/>
      <c r="L2341" s="354">
        <v>11.500556438791733</v>
      </c>
      <c r="M2341" s="354">
        <v>11.500556438791733</v>
      </c>
      <c r="N2341" s="354" t="s">
        <v>138</v>
      </c>
      <c r="O2341" s="354" t="s">
        <v>138</v>
      </c>
      <c r="P2341" s="297"/>
      <c r="Q2341" s="297"/>
      <c r="R2341" s="297">
        <v>11</v>
      </c>
    </row>
    <row r="2342" spans="1:18" ht="48">
      <c r="A2342" s="293">
        <v>46</v>
      </c>
      <c r="B2342" s="290" t="s">
        <v>4158</v>
      </c>
      <c r="C2342" s="294" t="s">
        <v>4159</v>
      </c>
      <c r="D2342" s="295">
        <v>109.15</v>
      </c>
      <c r="E2342" s="295">
        <v>109.15</v>
      </c>
      <c r="F2342" s="295"/>
      <c r="G2342" s="295"/>
      <c r="H2342" s="296">
        <v>1255.28</v>
      </c>
      <c r="I2342" s="296">
        <v>1255.28</v>
      </c>
      <c r="J2342" s="296"/>
      <c r="K2342" s="296"/>
      <c r="L2342" s="354">
        <v>11.500503893724233</v>
      </c>
      <c r="M2342" s="354">
        <v>11.500503893724233</v>
      </c>
      <c r="N2342" s="354" t="s">
        <v>138</v>
      </c>
      <c r="O2342" s="354" t="s">
        <v>138</v>
      </c>
      <c r="P2342" s="297"/>
      <c r="Q2342" s="297"/>
      <c r="R2342" s="297">
        <v>11</v>
      </c>
    </row>
    <row r="2343" spans="1:18" ht="48">
      <c r="A2343" s="293">
        <v>47</v>
      </c>
      <c r="B2343" s="290" t="s">
        <v>4160</v>
      </c>
      <c r="C2343" s="294" t="s">
        <v>4161</v>
      </c>
      <c r="D2343" s="295">
        <v>166.5</v>
      </c>
      <c r="E2343" s="295">
        <v>166.5</v>
      </c>
      <c r="F2343" s="295"/>
      <c r="G2343" s="295"/>
      <c r="H2343" s="296">
        <v>1914.84</v>
      </c>
      <c r="I2343" s="296">
        <v>1914.84</v>
      </c>
      <c r="J2343" s="296"/>
      <c r="K2343" s="296"/>
      <c r="L2343" s="354">
        <v>11.500540540540539</v>
      </c>
      <c r="M2343" s="354">
        <v>11.500540540540539</v>
      </c>
      <c r="N2343" s="354" t="s">
        <v>138</v>
      </c>
      <c r="O2343" s="354" t="s">
        <v>138</v>
      </c>
      <c r="P2343" s="297"/>
      <c r="Q2343" s="297"/>
      <c r="R2343" s="297">
        <v>11</v>
      </c>
    </row>
    <row r="2344" spans="1:18" ht="12.75">
      <c r="A2344" s="379" t="s">
        <v>4162</v>
      </c>
      <c r="B2344" s="380"/>
      <c r="C2344" s="380"/>
      <c r="D2344" s="380"/>
      <c r="E2344" s="380"/>
      <c r="F2344" s="380"/>
      <c r="G2344" s="380"/>
      <c r="H2344" s="380"/>
      <c r="I2344" s="380"/>
      <c r="J2344" s="380"/>
      <c r="K2344" s="380"/>
      <c r="L2344" s="380"/>
      <c r="M2344" s="380"/>
      <c r="N2344" s="380"/>
      <c r="O2344" s="380"/>
      <c r="P2344" s="380"/>
      <c r="Q2344" s="380"/>
      <c r="R2344" s="380"/>
    </row>
    <row r="2345" spans="1:18" ht="36">
      <c r="A2345" s="293">
        <v>48</v>
      </c>
      <c r="B2345" s="290" t="s">
        <v>4163</v>
      </c>
      <c r="C2345" s="294" t="s">
        <v>4164</v>
      </c>
      <c r="D2345" s="295">
        <v>32.28</v>
      </c>
      <c r="E2345" s="295">
        <v>32.28</v>
      </c>
      <c r="F2345" s="295"/>
      <c r="G2345" s="295"/>
      <c r="H2345" s="296">
        <v>371.27</v>
      </c>
      <c r="I2345" s="296">
        <v>371.27</v>
      </c>
      <c r="J2345" s="296"/>
      <c r="K2345" s="296"/>
      <c r="L2345" s="354">
        <v>11.501548946716232</v>
      </c>
      <c r="M2345" s="354">
        <v>11.501548946716232</v>
      </c>
      <c r="N2345" s="354" t="s">
        <v>138</v>
      </c>
      <c r="O2345" s="354" t="s">
        <v>138</v>
      </c>
      <c r="P2345" s="297"/>
      <c r="Q2345" s="297"/>
      <c r="R2345" s="297">
        <v>12</v>
      </c>
    </row>
    <row r="2346" spans="1:18" ht="36">
      <c r="A2346" s="293">
        <v>49</v>
      </c>
      <c r="B2346" s="290" t="s">
        <v>4165</v>
      </c>
      <c r="C2346" s="294" t="s">
        <v>4166</v>
      </c>
      <c r="D2346" s="295">
        <v>44.68</v>
      </c>
      <c r="E2346" s="295">
        <v>44.68</v>
      </c>
      <c r="F2346" s="295"/>
      <c r="G2346" s="295"/>
      <c r="H2346" s="296">
        <v>513.82000000000005</v>
      </c>
      <c r="I2346" s="296">
        <v>513.82000000000005</v>
      </c>
      <c r="J2346" s="296"/>
      <c r="K2346" s="296"/>
      <c r="L2346" s="354">
        <v>11.500000000000002</v>
      </c>
      <c r="M2346" s="354">
        <v>11.500000000000002</v>
      </c>
      <c r="N2346" s="354" t="s">
        <v>138</v>
      </c>
      <c r="O2346" s="354" t="s">
        <v>138</v>
      </c>
      <c r="P2346" s="297"/>
      <c r="Q2346" s="297"/>
      <c r="R2346" s="297">
        <v>12</v>
      </c>
    </row>
    <row r="2347" spans="1:18" ht="36">
      <c r="A2347" s="293">
        <v>50</v>
      </c>
      <c r="B2347" s="290" t="s">
        <v>4167</v>
      </c>
      <c r="C2347" s="294" t="s">
        <v>4168</v>
      </c>
      <c r="D2347" s="295">
        <v>40.89</v>
      </c>
      <c r="E2347" s="295">
        <v>40.89</v>
      </c>
      <c r="F2347" s="295"/>
      <c r="G2347" s="295"/>
      <c r="H2347" s="296">
        <v>470.2</v>
      </c>
      <c r="I2347" s="296">
        <v>470.2</v>
      </c>
      <c r="J2347" s="296"/>
      <c r="K2347" s="296"/>
      <c r="L2347" s="354">
        <v>11.499144044998777</v>
      </c>
      <c r="M2347" s="354">
        <v>11.499144044998777</v>
      </c>
      <c r="N2347" s="354" t="s">
        <v>138</v>
      </c>
      <c r="O2347" s="354" t="s">
        <v>138</v>
      </c>
      <c r="P2347" s="297"/>
      <c r="Q2347" s="297"/>
      <c r="R2347" s="297">
        <v>12</v>
      </c>
    </row>
    <row r="2348" spans="1:18" ht="36">
      <c r="A2348" s="293">
        <v>51</v>
      </c>
      <c r="B2348" s="290" t="s">
        <v>4169</v>
      </c>
      <c r="C2348" s="294" t="s">
        <v>4170</v>
      </c>
      <c r="D2348" s="295">
        <v>58</v>
      </c>
      <c r="E2348" s="295">
        <v>58</v>
      </c>
      <c r="F2348" s="295"/>
      <c r="G2348" s="295"/>
      <c r="H2348" s="296">
        <v>667</v>
      </c>
      <c r="I2348" s="296">
        <v>667</v>
      </c>
      <c r="J2348" s="296"/>
      <c r="K2348" s="296"/>
      <c r="L2348" s="354">
        <v>11.5</v>
      </c>
      <c r="M2348" s="354">
        <v>11.5</v>
      </c>
      <c r="N2348" s="354" t="s">
        <v>138</v>
      </c>
      <c r="O2348" s="354" t="s">
        <v>138</v>
      </c>
      <c r="P2348" s="297"/>
      <c r="Q2348" s="297"/>
      <c r="R2348" s="297">
        <v>12</v>
      </c>
    </row>
    <row r="2349" spans="1:18" ht="36">
      <c r="A2349" s="293">
        <v>52</v>
      </c>
      <c r="B2349" s="290" t="s">
        <v>4171</v>
      </c>
      <c r="C2349" s="294" t="s">
        <v>4172</v>
      </c>
      <c r="D2349" s="295">
        <v>39.96</v>
      </c>
      <c r="E2349" s="295">
        <v>39.96</v>
      </c>
      <c r="F2349" s="295"/>
      <c r="G2349" s="295"/>
      <c r="H2349" s="296">
        <v>459.56</v>
      </c>
      <c r="I2349" s="296">
        <v>459.56</v>
      </c>
      <c r="J2349" s="296"/>
      <c r="K2349" s="296"/>
      <c r="L2349" s="354">
        <v>11.5005005005005</v>
      </c>
      <c r="M2349" s="354">
        <v>11.5005005005005</v>
      </c>
      <c r="N2349" s="354" t="s">
        <v>138</v>
      </c>
      <c r="O2349" s="354" t="s">
        <v>138</v>
      </c>
      <c r="P2349" s="297"/>
      <c r="Q2349" s="297"/>
      <c r="R2349" s="297">
        <v>12</v>
      </c>
    </row>
    <row r="2350" spans="1:18" ht="36">
      <c r="A2350" s="293">
        <v>53</v>
      </c>
      <c r="B2350" s="290" t="s">
        <v>4173</v>
      </c>
      <c r="C2350" s="294" t="s">
        <v>4174</v>
      </c>
      <c r="D2350" s="295">
        <v>56.15</v>
      </c>
      <c r="E2350" s="295">
        <v>56.15</v>
      </c>
      <c r="F2350" s="295"/>
      <c r="G2350" s="295"/>
      <c r="H2350" s="296">
        <v>645.73</v>
      </c>
      <c r="I2350" s="296">
        <v>645.73</v>
      </c>
      <c r="J2350" s="296"/>
      <c r="K2350" s="296"/>
      <c r="L2350" s="354">
        <v>11.500089047195013</v>
      </c>
      <c r="M2350" s="354">
        <v>11.500089047195013</v>
      </c>
      <c r="N2350" s="354" t="s">
        <v>138</v>
      </c>
      <c r="O2350" s="354" t="s">
        <v>138</v>
      </c>
      <c r="P2350" s="297"/>
      <c r="Q2350" s="297"/>
      <c r="R2350" s="297">
        <v>12</v>
      </c>
    </row>
    <row r="2351" spans="1:18" ht="36">
      <c r="A2351" s="293">
        <v>54</v>
      </c>
      <c r="B2351" s="290" t="s">
        <v>4175</v>
      </c>
      <c r="C2351" s="294" t="s">
        <v>4176</v>
      </c>
      <c r="D2351" s="295">
        <v>51.34</v>
      </c>
      <c r="E2351" s="295">
        <v>51.34</v>
      </c>
      <c r="F2351" s="295"/>
      <c r="G2351" s="295"/>
      <c r="H2351" s="296">
        <v>590.41</v>
      </c>
      <c r="I2351" s="296">
        <v>590.41</v>
      </c>
      <c r="J2351" s="296"/>
      <c r="K2351" s="296"/>
      <c r="L2351" s="354">
        <v>11.499999999999998</v>
      </c>
      <c r="M2351" s="354">
        <v>11.499999999999998</v>
      </c>
      <c r="N2351" s="354" t="s">
        <v>138</v>
      </c>
      <c r="O2351" s="354" t="s">
        <v>138</v>
      </c>
      <c r="P2351" s="297"/>
      <c r="Q2351" s="297"/>
      <c r="R2351" s="297">
        <v>12</v>
      </c>
    </row>
    <row r="2352" spans="1:18" ht="36">
      <c r="A2352" s="293">
        <v>55</v>
      </c>
      <c r="B2352" s="290" t="s">
        <v>4177</v>
      </c>
      <c r="C2352" s="294" t="s">
        <v>4178</v>
      </c>
      <c r="D2352" s="295">
        <v>73.260000000000005</v>
      </c>
      <c r="E2352" s="295">
        <v>73.260000000000005</v>
      </c>
      <c r="F2352" s="295"/>
      <c r="G2352" s="295"/>
      <c r="H2352" s="296">
        <v>842.53</v>
      </c>
      <c r="I2352" s="296">
        <v>842.53</v>
      </c>
      <c r="J2352" s="296"/>
      <c r="K2352" s="296"/>
      <c r="L2352" s="354">
        <v>11.500546000545999</v>
      </c>
      <c r="M2352" s="354">
        <v>11.500546000545999</v>
      </c>
      <c r="N2352" s="354" t="s">
        <v>138</v>
      </c>
      <c r="O2352" s="354" t="s">
        <v>138</v>
      </c>
      <c r="P2352" s="297"/>
      <c r="Q2352" s="297"/>
      <c r="R2352" s="297">
        <v>12</v>
      </c>
    </row>
    <row r="2353" spans="1:18" ht="12.75">
      <c r="A2353" s="379" t="s">
        <v>4179</v>
      </c>
      <c r="B2353" s="380"/>
      <c r="C2353" s="380"/>
      <c r="D2353" s="380"/>
      <c r="E2353" s="380"/>
      <c r="F2353" s="380"/>
      <c r="G2353" s="380"/>
      <c r="H2353" s="380"/>
      <c r="I2353" s="380"/>
      <c r="J2353" s="380"/>
      <c r="K2353" s="380"/>
      <c r="L2353" s="380"/>
      <c r="M2353" s="380"/>
      <c r="N2353" s="380"/>
      <c r="O2353" s="380"/>
      <c r="P2353" s="380"/>
      <c r="Q2353" s="380"/>
      <c r="R2353" s="380"/>
    </row>
    <row r="2354" spans="1:18" ht="36">
      <c r="A2354" s="293">
        <v>56</v>
      </c>
      <c r="B2354" s="290" t="s">
        <v>4180</v>
      </c>
      <c r="C2354" s="294" t="s">
        <v>4181</v>
      </c>
      <c r="D2354" s="295">
        <v>201.06</v>
      </c>
      <c r="E2354" s="295">
        <v>201.06</v>
      </c>
      <c r="F2354" s="295"/>
      <c r="G2354" s="295"/>
      <c r="H2354" s="296">
        <v>2312.14</v>
      </c>
      <c r="I2354" s="296">
        <v>2312.14</v>
      </c>
      <c r="J2354" s="296"/>
      <c r="K2354" s="296"/>
      <c r="L2354" s="354">
        <v>11.499751318014523</v>
      </c>
      <c r="M2354" s="354">
        <v>11.499751318014523</v>
      </c>
      <c r="N2354" s="354" t="s">
        <v>138</v>
      </c>
      <c r="O2354" s="354" t="s">
        <v>138</v>
      </c>
      <c r="P2354" s="297"/>
      <c r="Q2354" s="297"/>
      <c r="R2354" s="297">
        <v>13</v>
      </c>
    </row>
    <row r="2355" spans="1:18" ht="36">
      <c r="A2355" s="293">
        <v>57</v>
      </c>
      <c r="B2355" s="290" t="s">
        <v>4182</v>
      </c>
      <c r="C2355" s="294" t="s">
        <v>4183</v>
      </c>
      <c r="D2355" s="295">
        <v>301.58</v>
      </c>
      <c r="E2355" s="295">
        <v>301.58</v>
      </c>
      <c r="F2355" s="295"/>
      <c r="G2355" s="295"/>
      <c r="H2355" s="296">
        <v>3468.22</v>
      </c>
      <c r="I2355" s="296">
        <v>3468.22</v>
      </c>
      <c r="J2355" s="296"/>
      <c r="K2355" s="296"/>
      <c r="L2355" s="354">
        <v>11.500165793487632</v>
      </c>
      <c r="M2355" s="354">
        <v>11.500165793487632</v>
      </c>
      <c r="N2355" s="354" t="s">
        <v>138</v>
      </c>
      <c r="O2355" s="354" t="s">
        <v>138</v>
      </c>
      <c r="P2355" s="297"/>
      <c r="Q2355" s="297"/>
      <c r="R2355" s="297">
        <v>13</v>
      </c>
    </row>
    <row r="2356" spans="1:18" ht="36">
      <c r="A2356" s="293">
        <v>58</v>
      </c>
      <c r="B2356" s="290" t="s">
        <v>4184</v>
      </c>
      <c r="C2356" s="294" t="s">
        <v>4185</v>
      </c>
      <c r="D2356" s="295">
        <v>502.64</v>
      </c>
      <c r="E2356" s="295">
        <v>502.64</v>
      </c>
      <c r="F2356" s="295"/>
      <c r="G2356" s="295"/>
      <c r="H2356" s="296">
        <v>5780.36</v>
      </c>
      <c r="I2356" s="296">
        <v>5780.36</v>
      </c>
      <c r="J2356" s="296"/>
      <c r="K2356" s="296"/>
      <c r="L2356" s="354">
        <v>11.5</v>
      </c>
      <c r="M2356" s="354">
        <v>11.5</v>
      </c>
      <c r="N2356" s="354" t="s">
        <v>138</v>
      </c>
      <c r="O2356" s="354" t="s">
        <v>138</v>
      </c>
      <c r="P2356" s="297"/>
      <c r="Q2356" s="297"/>
      <c r="R2356" s="297">
        <v>13</v>
      </c>
    </row>
    <row r="2357" spans="1:18" ht="36">
      <c r="A2357" s="293">
        <v>59</v>
      </c>
      <c r="B2357" s="290" t="s">
        <v>4186</v>
      </c>
      <c r="C2357" s="294" t="s">
        <v>4187</v>
      </c>
      <c r="D2357" s="295">
        <v>703.7</v>
      </c>
      <c r="E2357" s="295">
        <v>703.7</v>
      </c>
      <c r="F2357" s="295"/>
      <c r="G2357" s="295"/>
      <c r="H2357" s="296">
        <v>8092.5</v>
      </c>
      <c r="I2357" s="296">
        <v>8092.5</v>
      </c>
      <c r="J2357" s="296"/>
      <c r="K2357" s="296"/>
      <c r="L2357" s="354">
        <v>11.499928946994457</v>
      </c>
      <c r="M2357" s="354">
        <v>11.499928946994457</v>
      </c>
      <c r="N2357" s="354" t="s">
        <v>138</v>
      </c>
      <c r="O2357" s="354" t="s">
        <v>138</v>
      </c>
      <c r="P2357" s="297"/>
      <c r="Q2357" s="297"/>
      <c r="R2357" s="297">
        <v>13</v>
      </c>
    </row>
    <row r="2358" spans="1:18" ht="36">
      <c r="A2358" s="293">
        <v>60</v>
      </c>
      <c r="B2358" s="290" t="s">
        <v>4188</v>
      </c>
      <c r="C2358" s="294" t="s">
        <v>4189</v>
      </c>
      <c r="D2358" s="295">
        <v>904.75</v>
      </c>
      <c r="E2358" s="295">
        <v>904.75</v>
      </c>
      <c r="F2358" s="295"/>
      <c r="G2358" s="295"/>
      <c r="H2358" s="296">
        <v>10404.65</v>
      </c>
      <c r="I2358" s="296">
        <v>10404.65</v>
      </c>
      <c r="J2358" s="296"/>
      <c r="K2358" s="296"/>
      <c r="L2358" s="354">
        <v>11.500027631942524</v>
      </c>
      <c r="M2358" s="354">
        <v>11.500027631942524</v>
      </c>
      <c r="N2358" s="354" t="s">
        <v>138</v>
      </c>
      <c r="O2358" s="354" t="s">
        <v>138</v>
      </c>
      <c r="P2358" s="297"/>
      <c r="Q2358" s="297"/>
      <c r="R2358" s="297">
        <v>13</v>
      </c>
    </row>
    <row r="2359" spans="1:18" ht="36">
      <c r="A2359" s="293">
        <v>61</v>
      </c>
      <c r="B2359" s="290" t="s">
        <v>4190</v>
      </c>
      <c r="C2359" s="294" t="s">
        <v>4191</v>
      </c>
      <c r="D2359" s="295">
        <v>1102.8800000000001</v>
      </c>
      <c r="E2359" s="295">
        <v>1102.8800000000001</v>
      </c>
      <c r="F2359" s="295"/>
      <c r="G2359" s="295"/>
      <c r="H2359" s="296">
        <v>12683.12</v>
      </c>
      <c r="I2359" s="296">
        <v>12683.12</v>
      </c>
      <c r="J2359" s="296"/>
      <c r="K2359" s="296"/>
      <c r="L2359" s="354">
        <v>11.5</v>
      </c>
      <c r="M2359" s="354">
        <v>11.5</v>
      </c>
      <c r="N2359" s="354" t="s">
        <v>138</v>
      </c>
      <c r="O2359" s="354" t="s">
        <v>138</v>
      </c>
      <c r="P2359" s="297"/>
      <c r="Q2359" s="297"/>
      <c r="R2359" s="297">
        <v>13</v>
      </c>
    </row>
    <row r="2360" spans="1:18" ht="36">
      <c r="A2360" s="293">
        <v>62</v>
      </c>
      <c r="B2360" s="290" t="s">
        <v>4192</v>
      </c>
      <c r="C2360" s="294" t="s">
        <v>4193</v>
      </c>
      <c r="D2360" s="295">
        <v>1307.8399999999999</v>
      </c>
      <c r="E2360" s="295">
        <v>1307.8399999999999</v>
      </c>
      <c r="F2360" s="295"/>
      <c r="G2360" s="295"/>
      <c r="H2360" s="296">
        <v>15040.16</v>
      </c>
      <c r="I2360" s="296">
        <v>15040.16</v>
      </c>
      <c r="J2360" s="296"/>
      <c r="K2360" s="296"/>
      <c r="L2360" s="354">
        <v>11.5</v>
      </c>
      <c r="M2360" s="354">
        <v>11.5</v>
      </c>
      <c r="N2360" s="354" t="s">
        <v>138</v>
      </c>
      <c r="O2360" s="354" t="s">
        <v>138</v>
      </c>
      <c r="P2360" s="297"/>
      <c r="Q2360" s="297"/>
      <c r="R2360" s="297">
        <v>13</v>
      </c>
    </row>
    <row r="2361" spans="1:18" ht="36">
      <c r="A2361" s="293">
        <v>63</v>
      </c>
      <c r="B2361" s="290" t="s">
        <v>4194</v>
      </c>
      <c r="C2361" s="294" t="s">
        <v>4195</v>
      </c>
      <c r="D2361" s="295">
        <v>1610.4</v>
      </c>
      <c r="E2361" s="295">
        <v>1610.4</v>
      </c>
      <c r="F2361" s="295"/>
      <c r="G2361" s="295"/>
      <c r="H2361" s="296">
        <v>18519.599999999999</v>
      </c>
      <c r="I2361" s="296">
        <v>18519.599999999999</v>
      </c>
      <c r="J2361" s="296"/>
      <c r="K2361" s="296"/>
      <c r="L2361" s="354">
        <v>11.499999999999998</v>
      </c>
      <c r="M2361" s="354">
        <v>11.499999999999998</v>
      </c>
      <c r="N2361" s="354" t="s">
        <v>138</v>
      </c>
      <c r="O2361" s="354" t="s">
        <v>138</v>
      </c>
      <c r="P2361" s="297"/>
      <c r="Q2361" s="297"/>
      <c r="R2361" s="297">
        <v>13</v>
      </c>
    </row>
    <row r="2362" spans="1:18" ht="36">
      <c r="A2362" s="293">
        <v>64</v>
      </c>
      <c r="B2362" s="290" t="s">
        <v>4196</v>
      </c>
      <c r="C2362" s="294" t="s">
        <v>4197</v>
      </c>
      <c r="D2362" s="295">
        <v>1805.6</v>
      </c>
      <c r="E2362" s="295">
        <v>1805.6</v>
      </c>
      <c r="F2362" s="295"/>
      <c r="G2362" s="295"/>
      <c r="H2362" s="296">
        <v>20764.400000000001</v>
      </c>
      <c r="I2362" s="296">
        <v>20764.400000000001</v>
      </c>
      <c r="J2362" s="296"/>
      <c r="K2362" s="296"/>
      <c r="L2362" s="354">
        <v>11.500000000000002</v>
      </c>
      <c r="M2362" s="354">
        <v>11.500000000000002</v>
      </c>
      <c r="N2362" s="354" t="s">
        <v>138</v>
      </c>
      <c r="O2362" s="354" t="s">
        <v>138</v>
      </c>
      <c r="P2362" s="297"/>
      <c r="Q2362" s="297"/>
      <c r="R2362" s="297">
        <v>13</v>
      </c>
    </row>
    <row r="2363" spans="1:18" ht="36">
      <c r="A2363" s="293">
        <v>65</v>
      </c>
      <c r="B2363" s="290" t="s">
        <v>4198</v>
      </c>
      <c r="C2363" s="294" t="s">
        <v>4199</v>
      </c>
      <c r="D2363" s="295">
        <v>301.58</v>
      </c>
      <c r="E2363" s="295">
        <v>301.58</v>
      </c>
      <c r="F2363" s="295"/>
      <c r="G2363" s="295"/>
      <c r="H2363" s="296">
        <v>3468.22</v>
      </c>
      <c r="I2363" s="296">
        <v>3468.22</v>
      </c>
      <c r="J2363" s="296"/>
      <c r="K2363" s="296"/>
      <c r="L2363" s="354">
        <v>11.500165793487632</v>
      </c>
      <c r="M2363" s="354">
        <v>11.500165793487632</v>
      </c>
      <c r="N2363" s="354" t="s">
        <v>138</v>
      </c>
      <c r="O2363" s="354" t="s">
        <v>138</v>
      </c>
      <c r="P2363" s="297"/>
      <c r="Q2363" s="297"/>
      <c r="R2363" s="297">
        <v>13</v>
      </c>
    </row>
    <row r="2364" spans="1:18" ht="36">
      <c r="A2364" s="293">
        <v>66</v>
      </c>
      <c r="B2364" s="290" t="s">
        <v>4200</v>
      </c>
      <c r="C2364" s="294" t="s">
        <v>4201</v>
      </c>
      <c r="D2364" s="295">
        <v>502.64</v>
      </c>
      <c r="E2364" s="295">
        <v>502.64</v>
      </c>
      <c r="F2364" s="295"/>
      <c r="G2364" s="295"/>
      <c r="H2364" s="296">
        <v>5780.36</v>
      </c>
      <c r="I2364" s="296">
        <v>5780.36</v>
      </c>
      <c r="J2364" s="296"/>
      <c r="K2364" s="296"/>
      <c r="L2364" s="354">
        <v>11.5</v>
      </c>
      <c r="M2364" s="354">
        <v>11.5</v>
      </c>
      <c r="N2364" s="354" t="s">
        <v>138</v>
      </c>
      <c r="O2364" s="354" t="s">
        <v>138</v>
      </c>
      <c r="P2364" s="297"/>
      <c r="Q2364" s="297"/>
      <c r="R2364" s="297">
        <v>13</v>
      </c>
    </row>
    <row r="2365" spans="1:18" ht="36">
      <c r="A2365" s="293">
        <v>67</v>
      </c>
      <c r="B2365" s="290" t="s">
        <v>4202</v>
      </c>
      <c r="C2365" s="294" t="s">
        <v>4203</v>
      </c>
      <c r="D2365" s="295">
        <v>703.7</v>
      </c>
      <c r="E2365" s="295">
        <v>703.7</v>
      </c>
      <c r="F2365" s="295"/>
      <c r="G2365" s="295"/>
      <c r="H2365" s="296">
        <v>8092.5</v>
      </c>
      <c r="I2365" s="296">
        <v>8092.5</v>
      </c>
      <c r="J2365" s="296"/>
      <c r="K2365" s="296"/>
      <c r="L2365" s="354">
        <v>11.499928946994457</v>
      </c>
      <c r="M2365" s="354">
        <v>11.499928946994457</v>
      </c>
      <c r="N2365" s="354" t="s">
        <v>138</v>
      </c>
      <c r="O2365" s="354" t="s">
        <v>138</v>
      </c>
      <c r="P2365" s="297"/>
      <c r="Q2365" s="297"/>
      <c r="R2365" s="297">
        <v>13</v>
      </c>
    </row>
    <row r="2366" spans="1:18" ht="36">
      <c r="A2366" s="293">
        <v>68</v>
      </c>
      <c r="B2366" s="290" t="s">
        <v>4204</v>
      </c>
      <c r="C2366" s="294" t="s">
        <v>4205</v>
      </c>
      <c r="D2366" s="295">
        <v>1005.28</v>
      </c>
      <c r="E2366" s="295">
        <v>1005.28</v>
      </c>
      <c r="F2366" s="295"/>
      <c r="G2366" s="295"/>
      <c r="H2366" s="296">
        <v>11560.72</v>
      </c>
      <c r="I2366" s="296">
        <v>11560.72</v>
      </c>
      <c r="J2366" s="296"/>
      <c r="K2366" s="296"/>
      <c r="L2366" s="354">
        <v>11.5</v>
      </c>
      <c r="M2366" s="354">
        <v>11.5</v>
      </c>
      <c r="N2366" s="354" t="s">
        <v>138</v>
      </c>
      <c r="O2366" s="354" t="s">
        <v>138</v>
      </c>
      <c r="P2366" s="297"/>
      <c r="Q2366" s="297"/>
      <c r="R2366" s="297">
        <v>13</v>
      </c>
    </row>
    <row r="2367" spans="1:18" ht="36">
      <c r="A2367" s="293">
        <v>69</v>
      </c>
      <c r="B2367" s="290" t="s">
        <v>4206</v>
      </c>
      <c r="C2367" s="294" t="s">
        <v>4207</v>
      </c>
      <c r="D2367" s="295">
        <v>1307.8399999999999</v>
      </c>
      <c r="E2367" s="295">
        <v>1307.8399999999999</v>
      </c>
      <c r="F2367" s="295"/>
      <c r="G2367" s="295"/>
      <c r="H2367" s="296">
        <v>15040.16</v>
      </c>
      <c r="I2367" s="296">
        <v>15040.16</v>
      </c>
      <c r="J2367" s="296"/>
      <c r="K2367" s="296"/>
      <c r="L2367" s="354">
        <v>11.5</v>
      </c>
      <c r="M2367" s="354">
        <v>11.5</v>
      </c>
      <c r="N2367" s="354" t="s">
        <v>138</v>
      </c>
      <c r="O2367" s="354" t="s">
        <v>138</v>
      </c>
      <c r="P2367" s="297"/>
      <c r="Q2367" s="297"/>
      <c r="R2367" s="297">
        <v>13</v>
      </c>
    </row>
    <row r="2368" spans="1:18" ht="36">
      <c r="A2368" s="293">
        <v>70</v>
      </c>
      <c r="B2368" s="290" t="s">
        <v>4208</v>
      </c>
      <c r="C2368" s="294" t="s">
        <v>4209</v>
      </c>
      <c r="D2368" s="295">
        <v>1503.04</v>
      </c>
      <c r="E2368" s="295">
        <v>1503.04</v>
      </c>
      <c r="F2368" s="295"/>
      <c r="G2368" s="295"/>
      <c r="H2368" s="296">
        <v>17284.96</v>
      </c>
      <c r="I2368" s="296">
        <v>17284.96</v>
      </c>
      <c r="J2368" s="296"/>
      <c r="K2368" s="296"/>
      <c r="L2368" s="354">
        <v>11.5</v>
      </c>
      <c r="M2368" s="354">
        <v>11.5</v>
      </c>
      <c r="N2368" s="354" t="s">
        <v>138</v>
      </c>
      <c r="O2368" s="354" t="s">
        <v>138</v>
      </c>
      <c r="P2368" s="297"/>
      <c r="Q2368" s="297"/>
      <c r="R2368" s="297">
        <v>13</v>
      </c>
    </row>
    <row r="2369" spans="1:18" ht="36">
      <c r="A2369" s="293">
        <v>71</v>
      </c>
      <c r="B2369" s="290" t="s">
        <v>4210</v>
      </c>
      <c r="C2369" s="294" t="s">
        <v>4211</v>
      </c>
      <c r="D2369" s="295">
        <v>1708</v>
      </c>
      <c r="E2369" s="295">
        <v>1708</v>
      </c>
      <c r="F2369" s="295"/>
      <c r="G2369" s="295"/>
      <c r="H2369" s="296">
        <v>19642</v>
      </c>
      <c r="I2369" s="296">
        <v>19642</v>
      </c>
      <c r="J2369" s="296"/>
      <c r="K2369" s="296"/>
      <c r="L2369" s="354">
        <v>11.5</v>
      </c>
      <c r="M2369" s="354">
        <v>11.5</v>
      </c>
      <c r="N2369" s="354" t="s">
        <v>138</v>
      </c>
      <c r="O2369" s="354" t="s">
        <v>138</v>
      </c>
      <c r="P2369" s="297"/>
      <c r="Q2369" s="297"/>
      <c r="R2369" s="297">
        <v>13</v>
      </c>
    </row>
    <row r="2370" spans="1:18" ht="36">
      <c r="A2370" s="293">
        <v>72</v>
      </c>
      <c r="B2370" s="290" t="s">
        <v>4212</v>
      </c>
      <c r="C2370" s="294" t="s">
        <v>4213</v>
      </c>
      <c r="D2370" s="295">
        <v>2010.56</v>
      </c>
      <c r="E2370" s="295">
        <v>2010.56</v>
      </c>
      <c r="F2370" s="295"/>
      <c r="G2370" s="295"/>
      <c r="H2370" s="296">
        <v>23121.439999999999</v>
      </c>
      <c r="I2370" s="296">
        <v>23121.439999999999</v>
      </c>
      <c r="J2370" s="296"/>
      <c r="K2370" s="296"/>
      <c r="L2370" s="354">
        <v>11.5</v>
      </c>
      <c r="M2370" s="354">
        <v>11.5</v>
      </c>
      <c r="N2370" s="354" t="s">
        <v>138</v>
      </c>
      <c r="O2370" s="354" t="s">
        <v>138</v>
      </c>
      <c r="P2370" s="297"/>
      <c r="Q2370" s="297"/>
      <c r="R2370" s="297">
        <v>13</v>
      </c>
    </row>
    <row r="2371" spans="1:18" ht="36">
      <c r="A2371" s="293">
        <v>73</v>
      </c>
      <c r="B2371" s="290" t="s">
        <v>4214</v>
      </c>
      <c r="C2371" s="294" t="s">
        <v>4215</v>
      </c>
      <c r="D2371" s="295">
        <v>2313.12</v>
      </c>
      <c r="E2371" s="295">
        <v>2313.12</v>
      </c>
      <c r="F2371" s="295"/>
      <c r="G2371" s="295"/>
      <c r="H2371" s="296">
        <v>26600.880000000001</v>
      </c>
      <c r="I2371" s="296">
        <v>26600.880000000001</v>
      </c>
      <c r="J2371" s="296"/>
      <c r="K2371" s="296"/>
      <c r="L2371" s="354">
        <v>11.500000000000002</v>
      </c>
      <c r="M2371" s="354">
        <v>11.500000000000002</v>
      </c>
      <c r="N2371" s="354" t="s">
        <v>138</v>
      </c>
      <c r="O2371" s="354" t="s">
        <v>138</v>
      </c>
      <c r="P2371" s="297"/>
      <c r="Q2371" s="297"/>
      <c r="R2371" s="297">
        <v>13</v>
      </c>
    </row>
    <row r="2372" spans="1:18" ht="12.75">
      <c r="A2372" s="379" t="s">
        <v>4216</v>
      </c>
      <c r="B2372" s="380"/>
      <c r="C2372" s="380"/>
      <c r="D2372" s="380"/>
      <c r="E2372" s="380"/>
      <c r="F2372" s="380"/>
      <c r="G2372" s="380"/>
      <c r="H2372" s="380"/>
      <c r="I2372" s="380"/>
      <c r="J2372" s="380"/>
      <c r="K2372" s="380"/>
      <c r="L2372" s="380"/>
      <c r="M2372" s="380"/>
      <c r="N2372" s="380"/>
      <c r="O2372" s="380"/>
      <c r="P2372" s="380"/>
      <c r="Q2372" s="380"/>
      <c r="R2372" s="380"/>
    </row>
    <row r="2373" spans="1:18" ht="60">
      <c r="A2373" s="293">
        <v>74</v>
      </c>
      <c r="B2373" s="290" t="s">
        <v>4217</v>
      </c>
      <c r="C2373" s="294" t="s">
        <v>4218</v>
      </c>
      <c r="D2373" s="295">
        <v>158.49</v>
      </c>
      <c r="E2373" s="295">
        <v>42.66</v>
      </c>
      <c r="F2373" s="295">
        <v>27.37</v>
      </c>
      <c r="G2373" s="295">
        <v>88.46</v>
      </c>
      <c r="H2373" s="296">
        <v>921.38</v>
      </c>
      <c r="I2373" s="296">
        <v>490.61</v>
      </c>
      <c r="J2373" s="296">
        <v>147.91999999999999</v>
      </c>
      <c r="K2373" s="296">
        <v>282.85000000000002</v>
      </c>
      <c r="L2373" s="354">
        <v>5.8134898100826549</v>
      </c>
      <c r="M2373" s="354">
        <v>11.500468823253634</v>
      </c>
      <c r="N2373" s="354">
        <v>5.4044574351479717</v>
      </c>
      <c r="O2373" s="354">
        <v>3.1974903911372374</v>
      </c>
      <c r="P2373" s="297"/>
      <c r="Q2373" s="297"/>
      <c r="R2373" s="297">
        <v>14</v>
      </c>
    </row>
    <row r="2374" spans="1:18" ht="60">
      <c r="A2374" s="293">
        <v>75</v>
      </c>
      <c r="B2374" s="290" t="s">
        <v>4219</v>
      </c>
      <c r="C2374" s="294" t="s">
        <v>4220</v>
      </c>
      <c r="D2374" s="295">
        <v>365.89</v>
      </c>
      <c r="E2374" s="295">
        <v>63.99</v>
      </c>
      <c r="F2374" s="295">
        <v>46.69</v>
      </c>
      <c r="G2374" s="295">
        <v>255.21</v>
      </c>
      <c r="H2374" s="296">
        <v>2222.41</v>
      </c>
      <c r="I2374" s="296">
        <v>735.91</v>
      </c>
      <c r="J2374" s="296">
        <v>255.56</v>
      </c>
      <c r="K2374" s="296">
        <v>1230.94</v>
      </c>
      <c r="L2374" s="354">
        <v>6.0739839842575636</v>
      </c>
      <c r="M2374" s="354">
        <v>11.500390686044694</v>
      </c>
      <c r="N2374" s="354">
        <v>5.4735489398158066</v>
      </c>
      <c r="O2374" s="354">
        <v>4.8232436033070805</v>
      </c>
      <c r="P2374" s="297"/>
      <c r="Q2374" s="297"/>
      <c r="R2374" s="297">
        <v>14</v>
      </c>
    </row>
    <row r="2375" spans="1:18" ht="60">
      <c r="A2375" s="293">
        <v>76</v>
      </c>
      <c r="B2375" s="290" t="s">
        <v>4221</v>
      </c>
      <c r="C2375" s="294" t="s">
        <v>4222</v>
      </c>
      <c r="D2375" s="295">
        <v>658.32</v>
      </c>
      <c r="E2375" s="295">
        <v>95.75</v>
      </c>
      <c r="F2375" s="295">
        <v>101.22</v>
      </c>
      <c r="G2375" s="295">
        <v>461.35</v>
      </c>
      <c r="H2375" s="296">
        <v>3296.1</v>
      </c>
      <c r="I2375" s="296">
        <v>1101.1400000000001</v>
      </c>
      <c r="J2375" s="296">
        <v>587.57000000000005</v>
      </c>
      <c r="K2375" s="296">
        <v>1607.39</v>
      </c>
      <c r="L2375" s="354">
        <v>5.0068355814801304</v>
      </c>
      <c r="M2375" s="354">
        <v>11.500156657963448</v>
      </c>
      <c r="N2375" s="354">
        <v>5.8048804584074301</v>
      </c>
      <c r="O2375" s="354">
        <v>3.4841010079115637</v>
      </c>
      <c r="P2375" s="297"/>
      <c r="Q2375" s="297"/>
      <c r="R2375" s="297">
        <v>14</v>
      </c>
    </row>
    <row r="2376" spans="1:18" ht="60">
      <c r="A2376" s="293">
        <v>77</v>
      </c>
      <c r="B2376" s="290" t="s">
        <v>4223</v>
      </c>
      <c r="C2376" s="294" t="s">
        <v>4224</v>
      </c>
      <c r="D2376" s="295">
        <v>923.9</v>
      </c>
      <c r="E2376" s="295">
        <v>116.37</v>
      </c>
      <c r="F2376" s="295">
        <v>106.54</v>
      </c>
      <c r="G2376" s="295">
        <v>700.99</v>
      </c>
      <c r="H2376" s="296">
        <v>6335.61</v>
      </c>
      <c r="I2376" s="296">
        <v>1338.27</v>
      </c>
      <c r="J2376" s="296">
        <v>617.16</v>
      </c>
      <c r="K2376" s="296">
        <v>4380.18</v>
      </c>
      <c r="L2376" s="354">
        <v>6.8574629288884079</v>
      </c>
      <c r="M2376" s="354">
        <v>11.500128899200824</v>
      </c>
      <c r="N2376" s="354">
        <v>5.792753895250609</v>
      </c>
      <c r="O2376" s="354">
        <v>6.2485627469721399</v>
      </c>
      <c r="P2376" s="297"/>
      <c r="Q2376" s="297"/>
      <c r="R2376" s="297">
        <v>14</v>
      </c>
    </row>
    <row r="2377" spans="1:18" ht="60">
      <c r="A2377" s="293">
        <v>78</v>
      </c>
      <c r="B2377" s="290" t="s">
        <v>4225</v>
      </c>
      <c r="C2377" s="294" t="s">
        <v>4226</v>
      </c>
      <c r="D2377" s="295">
        <v>1276.5899999999999</v>
      </c>
      <c r="E2377" s="295">
        <v>155.24</v>
      </c>
      <c r="F2377" s="295">
        <v>129.69999999999999</v>
      </c>
      <c r="G2377" s="295">
        <v>991.65</v>
      </c>
      <c r="H2377" s="296">
        <v>8729.7800000000007</v>
      </c>
      <c r="I2377" s="296">
        <v>1785.27</v>
      </c>
      <c r="J2377" s="296">
        <v>746.18</v>
      </c>
      <c r="K2377" s="296">
        <v>6198.33</v>
      </c>
      <c r="L2377" s="354">
        <v>6.8383584392796442</v>
      </c>
      <c r="M2377" s="354">
        <v>11.500064416387529</v>
      </c>
      <c r="N2377" s="354">
        <v>5.7531225905936783</v>
      </c>
      <c r="O2377" s="354">
        <v>6.2505218575102104</v>
      </c>
      <c r="P2377" s="297"/>
      <c r="Q2377" s="297"/>
      <c r="R2377" s="297">
        <v>14</v>
      </c>
    </row>
    <row r="2378" spans="1:18" ht="60">
      <c r="A2378" s="293">
        <v>79</v>
      </c>
      <c r="B2378" s="290" t="s">
        <v>4227</v>
      </c>
      <c r="C2378" s="294" t="s">
        <v>4228</v>
      </c>
      <c r="D2378" s="295">
        <v>1495.18</v>
      </c>
      <c r="E2378" s="295">
        <v>178.94</v>
      </c>
      <c r="F2378" s="295">
        <v>152.71</v>
      </c>
      <c r="G2378" s="295">
        <v>1163.53</v>
      </c>
      <c r="H2378" s="296">
        <v>10538.88</v>
      </c>
      <c r="I2378" s="296">
        <v>2057.83</v>
      </c>
      <c r="J2378" s="296">
        <v>874.33</v>
      </c>
      <c r="K2378" s="296">
        <v>7606.72</v>
      </c>
      <c r="L2378" s="354">
        <v>7.048569403015021</v>
      </c>
      <c r="M2378" s="354">
        <v>11.500111769308148</v>
      </c>
      <c r="N2378" s="354">
        <v>5.7254272804662429</v>
      </c>
      <c r="O2378" s="354">
        <v>6.537622579563914</v>
      </c>
      <c r="P2378" s="297"/>
      <c r="Q2378" s="297"/>
      <c r="R2378" s="297">
        <v>14</v>
      </c>
    </row>
    <row r="2379" spans="1:18" ht="60">
      <c r="A2379" s="293">
        <v>80</v>
      </c>
      <c r="B2379" s="290" t="s">
        <v>4229</v>
      </c>
      <c r="C2379" s="294" t="s">
        <v>4230</v>
      </c>
      <c r="D2379" s="295">
        <v>2003.87</v>
      </c>
      <c r="E2379" s="295">
        <v>190.79</v>
      </c>
      <c r="F2379" s="295">
        <v>167.34</v>
      </c>
      <c r="G2379" s="295">
        <v>1645.74</v>
      </c>
      <c r="H2379" s="296">
        <v>13436.05</v>
      </c>
      <c r="I2379" s="296">
        <v>2194.11</v>
      </c>
      <c r="J2379" s="296">
        <v>955.78</v>
      </c>
      <c r="K2379" s="296">
        <v>10286.16</v>
      </c>
      <c r="L2379" s="354">
        <v>6.7050507268435577</v>
      </c>
      <c r="M2379" s="354">
        <v>11.500131034121287</v>
      </c>
      <c r="N2379" s="354">
        <v>5.7116051153340504</v>
      </c>
      <c r="O2379" s="354">
        <v>6.2501731743774833</v>
      </c>
      <c r="P2379" s="297"/>
      <c r="Q2379" s="297"/>
      <c r="R2379" s="297">
        <v>14</v>
      </c>
    </row>
    <row r="2380" spans="1:18" ht="60">
      <c r="A2380" s="293">
        <v>81</v>
      </c>
      <c r="B2380" s="290" t="s">
        <v>4231</v>
      </c>
      <c r="C2380" s="294" t="s">
        <v>4232</v>
      </c>
      <c r="D2380" s="295">
        <v>2294.88</v>
      </c>
      <c r="E2380" s="295">
        <v>212.12</v>
      </c>
      <c r="F2380" s="295">
        <v>203.41</v>
      </c>
      <c r="G2380" s="295">
        <v>1879.35</v>
      </c>
      <c r="H2380" s="296">
        <v>15342.09</v>
      </c>
      <c r="I2380" s="296">
        <v>2439.41</v>
      </c>
      <c r="J2380" s="296">
        <v>1156.67</v>
      </c>
      <c r="K2380" s="296">
        <v>11746.01</v>
      </c>
      <c r="L2380" s="354">
        <v>6.6853560970508257</v>
      </c>
      <c r="M2380" s="354">
        <v>11.500141429379596</v>
      </c>
      <c r="N2380" s="354">
        <v>5.6863969323042136</v>
      </c>
      <c r="O2380" s="354">
        <v>6.2500385771676381</v>
      </c>
      <c r="P2380" s="297"/>
      <c r="Q2380" s="297"/>
      <c r="R2380" s="297">
        <v>14</v>
      </c>
    </row>
    <row r="2381" spans="1:18" ht="60">
      <c r="A2381" s="293">
        <v>82</v>
      </c>
      <c r="B2381" s="290" t="s">
        <v>4233</v>
      </c>
      <c r="C2381" s="294" t="s">
        <v>4234</v>
      </c>
      <c r="D2381" s="295">
        <v>2634.24</v>
      </c>
      <c r="E2381" s="295">
        <v>265.44</v>
      </c>
      <c r="F2381" s="295">
        <v>241.17</v>
      </c>
      <c r="G2381" s="295">
        <v>2127.63</v>
      </c>
      <c r="H2381" s="296">
        <v>17728.98</v>
      </c>
      <c r="I2381" s="296">
        <v>3052.67</v>
      </c>
      <c r="J2381" s="296">
        <v>1384.02</v>
      </c>
      <c r="K2381" s="296">
        <v>13292.29</v>
      </c>
      <c r="L2381" s="354">
        <v>6.7302068148688052</v>
      </c>
      <c r="M2381" s="354">
        <v>11.500414406268836</v>
      </c>
      <c r="N2381" s="354">
        <v>5.7387734792884686</v>
      </c>
      <c r="O2381" s="354">
        <v>6.2474631397376426</v>
      </c>
      <c r="P2381" s="297"/>
      <c r="Q2381" s="297"/>
      <c r="R2381" s="297">
        <v>14</v>
      </c>
    </row>
    <row r="2382" spans="1:18" ht="60">
      <c r="A2382" s="293">
        <v>83</v>
      </c>
      <c r="B2382" s="290" t="s">
        <v>4235</v>
      </c>
      <c r="C2382" s="294" t="s">
        <v>4236</v>
      </c>
      <c r="D2382" s="295">
        <v>3392.13</v>
      </c>
      <c r="E2382" s="295">
        <v>318.77</v>
      </c>
      <c r="F2382" s="295">
        <v>275.61</v>
      </c>
      <c r="G2382" s="295">
        <v>2797.75</v>
      </c>
      <c r="H2382" s="296">
        <v>22727.53</v>
      </c>
      <c r="I2382" s="296">
        <v>3665.93</v>
      </c>
      <c r="J2382" s="296">
        <v>1575.78</v>
      </c>
      <c r="K2382" s="296">
        <v>17485.82</v>
      </c>
      <c r="L2382" s="354">
        <v>6.7000763532058025</v>
      </c>
      <c r="M2382" s="354">
        <v>11.500235279355021</v>
      </c>
      <c r="N2382" s="354">
        <v>5.7174267987373462</v>
      </c>
      <c r="O2382" s="354">
        <v>6.2499580019658652</v>
      </c>
      <c r="P2382" s="297"/>
      <c r="Q2382" s="297"/>
      <c r="R2382" s="297">
        <v>14</v>
      </c>
    </row>
    <row r="2383" spans="1:18" ht="60">
      <c r="A2383" s="293">
        <v>84</v>
      </c>
      <c r="B2383" s="290" t="s">
        <v>4237</v>
      </c>
      <c r="C2383" s="294" t="s">
        <v>4238</v>
      </c>
      <c r="D2383" s="295">
        <v>4159.32</v>
      </c>
      <c r="E2383" s="295">
        <v>400.53</v>
      </c>
      <c r="F2383" s="295">
        <v>329.67</v>
      </c>
      <c r="G2383" s="295">
        <v>3429.12</v>
      </c>
      <c r="H2383" s="296">
        <v>27898.47</v>
      </c>
      <c r="I2383" s="296">
        <v>4606.26</v>
      </c>
      <c r="J2383" s="296">
        <v>1876.83</v>
      </c>
      <c r="K2383" s="296">
        <v>21415.38</v>
      </c>
      <c r="L2383" s="354">
        <v>6.7074593924006818</v>
      </c>
      <c r="M2383" s="354">
        <v>11.500411954160738</v>
      </c>
      <c r="N2383" s="354">
        <v>5.6930566930566924</v>
      </c>
      <c r="O2383" s="354">
        <v>6.245153275475924</v>
      </c>
      <c r="P2383" s="297"/>
      <c r="Q2383" s="297"/>
      <c r="R2383" s="297">
        <v>14</v>
      </c>
    </row>
    <row r="2384" spans="1:18" ht="60">
      <c r="A2384" s="293">
        <v>85</v>
      </c>
      <c r="B2384" s="290" t="s">
        <v>4239</v>
      </c>
      <c r="C2384" s="294" t="s">
        <v>4240</v>
      </c>
      <c r="D2384" s="295">
        <v>5593.87</v>
      </c>
      <c r="E2384" s="295">
        <v>458.6</v>
      </c>
      <c r="F2384" s="295">
        <v>352.52</v>
      </c>
      <c r="G2384" s="295">
        <v>4782.75</v>
      </c>
      <c r="H2384" s="296">
        <v>37134.35</v>
      </c>
      <c r="I2384" s="296">
        <v>5274.04</v>
      </c>
      <c r="J2384" s="296">
        <v>2004.06</v>
      </c>
      <c r="K2384" s="296">
        <v>29856.25</v>
      </c>
      <c r="L2384" s="354">
        <v>6.6384006063780534</v>
      </c>
      <c r="M2384" s="354">
        <v>11.500305276929785</v>
      </c>
      <c r="N2384" s="354">
        <v>5.6849540451605582</v>
      </c>
      <c r="O2384" s="354">
        <v>6.2424860174585755</v>
      </c>
      <c r="P2384" s="297"/>
      <c r="Q2384" s="297"/>
      <c r="R2384" s="297">
        <v>14</v>
      </c>
    </row>
    <row r="2385" spans="1:18" ht="12.75">
      <c r="A2385" s="379" t="s">
        <v>4241</v>
      </c>
      <c r="B2385" s="380"/>
      <c r="C2385" s="380"/>
      <c r="D2385" s="380"/>
      <c r="E2385" s="380"/>
      <c r="F2385" s="380"/>
      <c r="G2385" s="380"/>
      <c r="H2385" s="380"/>
      <c r="I2385" s="380"/>
      <c r="J2385" s="380"/>
      <c r="K2385" s="380"/>
      <c r="L2385" s="380"/>
      <c r="M2385" s="380"/>
      <c r="N2385" s="380"/>
      <c r="O2385" s="380"/>
      <c r="P2385" s="380"/>
      <c r="Q2385" s="380"/>
      <c r="R2385" s="380"/>
    </row>
    <row r="2386" spans="1:18" ht="36">
      <c r="A2386" s="293">
        <v>86</v>
      </c>
      <c r="B2386" s="290" t="s">
        <v>4242</v>
      </c>
      <c r="C2386" s="294" t="s">
        <v>4243</v>
      </c>
      <c r="D2386" s="295">
        <v>645.95000000000005</v>
      </c>
      <c r="E2386" s="295">
        <v>64.28</v>
      </c>
      <c r="F2386" s="295">
        <v>80.91</v>
      </c>
      <c r="G2386" s="295">
        <v>500.76</v>
      </c>
      <c r="H2386" s="296">
        <v>2758.15</v>
      </c>
      <c r="I2386" s="296">
        <v>739.3</v>
      </c>
      <c r="J2386" s="296">
        <v>495.32</v>
      </c>
      <c r="K2386" s="296">
        <v>1523.53</v>
      </c>
      <c r="L2386" s="354">
        <v>4.269912531929716</v>
      </c>
      <c r="M2386" s="354">
        <v>11.501244555071562</v>
      </c>
      <c r="N2386" s="354">
        <v>6.1218637992831546</v>
      </c>
      <c r="O2386" s="354">
        <v>3.0424354980429746</v>
      </c>
      <c r="P2386" s="297"/>
      <c r="Q2386" s="297"/>
      <c r="R2386" s="297">
        <v>15</v>
      </c>
    </row>
    <row r="2387" spans="1:18" ht="36">
      <c r="A2387" s="293">
        <v>87</v>
      </c>
      <c r="B2387" s="290" t="s">
        <v>4244</v>
      </c>
      <c r="C2387" s="294" t="s">
        <v>4245</v>
      </c>
      <c r="D2387" s="295">
        <v>1669.71</v>
      </c>
      <c r="E2387" s="295">
        <v>107.51</v>
      </c>
      <c r="F2387" s="295">
        <v>100.23</v>
      </c>
      <c r="G2387" s="295">
        <v>1461.97</v>
      </c>
      <c r="H2387" s="296">
        <v>8816.25</v>
      </c>
      <c r="I2387" s="296">
        <v>1236.3699999999999</v>
      </c>
      <c r="J2387" s="296">
        <v>602.96</v>
      </c>
      <c r="K2387" s="296">
        <v>6976.92</v>
      </c>
      <c r="L2387" s="354">
        <v>5.2801085218391215</v>
      </c>
      <c r="M2387" s="354">
        <v>11.500046507301645</v>
      </c>
      <c r="N2387" s="354">
        <v>6.0157637433902025</v>
      </c>
      <c r="O2387" s="354">
        <v>4.7722730288583213</v>
      </c>
      <c r="P2387" s="297"/>
      <c r="Q2387" s="297"/>
      <c r="R2387" s="297">
        <v>15</v>
      </c>
    </row>
    <row r="2388" spans="1:18" ht="36">
      <c r="A2388" s="293">
        <v>88</v>
      </c>
      <c r="B2388" s="290" t="s">
        <v>4246</v>
      </c>
      <c r="C2388" s="294" t="s">
        <v>4247</v>
      </c>
      <c r="D2388" s="295">
        <v>2889.92</v>
      </c>
      <c r="E2388" s="295">
        <v>148.1</v>
      </c>
      <c r="F2388" s="295">
        <v>123.44</v>
      </c>
      <c r="G2388" s="295">
        <v>2618.38</v>
      </c>
      <c r="H2388" s="296">
        <v>11214.22</v>
      </c>
      <c r="I2388" s="296">
        <v>1703.16</v>
      </c>
      <c r="J2388" s="296">
        <v>732.15</v>
      </c>
      <c r="K2388" s="296">
        <v>8778.91</v>
      </c>
      <c r="L2388" s="354">
        <v>3.8804603587642563</v>
      </c>
      <c r="M2388" s="354">
        <v>11.500067521944633</v>
      </c>
      <c r="N2388" s="354">
        <v>5.9312216461438751</v>
      </c>
      <c r="O2388" s="354">
        <v>3.3528021142844047</v>
      </c>
      <c r="P2388" s="297"/>
      <c r="Q2388" s="297"/>
      <c r="R2388" s="297">
        <v>15</v>
      </c>
    </row>
    <row r="2389" spans="1:18" ht="36">
      <c r="A2389" s="293">
        <v>89</v>
      </c>
      <c r="B2389" s="290" t="s">
        <v>4248</v>
      </c>
      <c r="C2389" s="294" t="s">
        <v>4249</v>
      </c>
      <c r="D2389" s="295">
        <v>4308.32</v>
      </c>
      <c r="E2389" s="295">
        <v>170.04</v>
      </c>
      <c r="F2389" s="295">
        <v>128.76</v>
      </c>
      <c r="G2389" s="295">
        <v>4009.52</v>
      </c>
      <c r="H2389" s="296">
        <v>27814.29</v>
      </c>
      <c r="I2389" s="296">
        <v>1955.48</v>
      </c>
      <c r="J2389" s="296">
        <v>761.74</v>
      </c>
      <c r="K2389" s="296">
        <v>25097.07</v>
      </c>
      <c r="L2389" s="354">
        <v>6.4559480261447622</v>
      </c>
      <c r="M2389" s="354">
        <v>11.500117619383674</v>
      </c>
      <c r="N2389" s="354">
        <v>5.9159676918297617</v>
      </c>
      <c r="O2389" s="354">
        <v>6.2593701989265549</v>
      </c>
      <c r="P2389" s="297"/>
      <c r="Q2389" s="297"/>
      <c r="R2389" s="297">
        <v>15</v>
      </c>
    </row>
    <row r="2390" spans="1:18" ht="36">
      <c r="A2390" s="293">
        <v>90</v>
      </c>
      <c r="B2390" s="290" t="s">
        <v>4250</v>
      </c>
      <c r="C2390" s="294" t="s">
        <v>4251</v>
      </c>
      <c r="D2390" s="295">
        <v>6015</v>
      </c>
      <c r="E2390" s="295">
        <v>159.16999999999999</v>
      </c>
      <c r="F2390" s="295">
        <v>151.91999999999999</v>
      </c>
      <c r="G2390" s="295">
        <v>5703.91</v>
      </c>
      <c r="H2390" s="296">
        <v>38426.82</v>
      </c>
      <c r="I2390" s="296">
        <v>1830.58</v>
      </c>
      <c r="J2390" s="296">
        <v>890.76</v>
      </c>
      <c r="K2390" s="296">
        <v>35705.480000000003</v>
      </c>
      <c r="L2390" s="354">
        <v>6.3884987531172071</v>
      </c>
      <c r="M2390" s="354">
        <v>11.500785323867563</v>
      </c>
      <c r="N2390" s="354">
        <v>5.8633491311216437</v>
      </c>
      <c r="O2390" s="354">
        <v>6.2598252777480718</v>
      </c>
      <c r="P2390" s="297"/>
      <c r="Q2390" s="297"/>
      <c r="R2390" s="297">
        <v>15</v>
      </c>
    </row>
    <row r="2391" spans="1:18" ht="36">
      <c r="A2391" s="293">
        <v>91</v>
      </c>
      <c r="B2391" s="290" t="s">
        <v>4252</v>
      </c>
      <c r="C2391" s="294" t="s">
        <v>4253</v>
      </c>
      <c r="D2391" s="295">
        <v>7049.16</v>
      </c>
      <c r="E2391" s="295">
        <v>185.06</v>
      </c>
      <c r="F2391" s="295">
        <v>174.93</v>
      </c>
      <c r="G2391" s="295">
        <v>6689.17</v>
      </c>
      <c r="H2391" s="296">
        <v>47014.74</v>
      </c>
      <c r="I2391" s="296">
        <v>2128.3200000000002</v>
      </c>
      <c r="J2391" s="296">
        <v>1018.91</v>
      </c>
      <c r="K2391" s="296">
        <v>43867.51</v>
      </c>
      <c r="L2391" s="354">
        <v>6.6695521168479646</v>
      </c>
      <c r="M2391" s="354">
        <v>11.500702474873014</v>
      </c>
      <c r="N2391" s="354">
        <v>5.8246727262333504</v>
      </c>
      <c r="O2391" s="354">
        <v>6.5579900047390041</v>
      </c>
      <c r="P2391" s="297"/>
      <c r="Q2391" s="297"/>
      <c r="R2391" s="297">
        <v>15</v>
      </c>
    </row>
    <row r="2392" spans="1:18" ht="36">
      <c r="A2392" s="293">
        <v>92</v>
      </c>
      <c r="B2392" s="290" t="s">
        <v>4254</v>
      </c>
      <c r="C2392" s="294" t="s">
        <v>4255</v>
      </c>
      <c r="D2392" s="295">
        <v>9840.83</v>
      </c>
      <c r="E2392" s="295">
        <v>205.58</v>
      </c>
      <c r="F2392" s="295">
        <v>189.56</v>
      </c>
      <c r="G2392" s="295">
        <v>9445.69</v>
      </c>
      <c r="H2392" s="296">
        <v>62591.94</v>
      </c>
      <c r="I2392" s="296">
        <v>2364.2399999999998</v>
      </c>
      <c r="J2392" s="296">
        <v>1100.3599999999999</v>
      </c>
      <c r="K2392" s="296">
        <v>59127.34</v>
      </c>
      <c r="L2392" s="354">
        <v>6.3604330122560802</v>
      </c>
      <c r="M2392" s="354">
        <v>11.50034050004864</v>
      </c>
      <c r="N2392" s="354">
        <v>5.8048111415910526</v>
      </c>
      <c r="O2392" s="354">
        <v>6.2597163362337733</v>
      </c>
      <c r="P2392" s="297"/>
      <c r="Q2392" s="297"/>
      <c r="R2392" s="297">
        <v>15</v>
      </c>
    </row>
    <row r="2393" spans="1:18" ht="36">
      <c r="A2393" s="293">
        <v>93</v>
      </c>
      <c r="B2393" s="290" t="s">
        <v>4256</v>
      </c>
      <c r="C2393" s="294" t="s">
        <v>4257</v>
      </c>
      <c r="D2393" s="295">
        <v>11241.48</v>
      </c>
      <c r="E2393" s="295">
        <v>229.27</v>
      </c>
      <c r="F2393" s="295">
        <v>225.63</v>
      </c>
      <c r="G2393" s="295">
        <v>10786.58</v>
      </c>
      <c r="H2393" s="296">
        <v>71458.61</v>
      </c>
      <c r="I2393" s="296">
        <v>2636.74</v>
      </c>
      <c r="J2393" s="296">
        <v>1301.25</v>
      </c>
      <c r="K2393" s="296">
        <v>67520.62</v>
      </c>
      <c r="L2393" s="354">
        <v>6.3566905781089327</v>
      </c>
      <c r="M2393" s="354">
        <v>11.500588825402362</v>
      </c>
      <c r="N2393" s="354">
        <v>5.7671852147320832</v>
      </c>
      <c r="O2393" s="354">
        <v>6.2596875005794237</v>
      </c>
      <c r="P2393" s="297"/>
      <c r="Q2393" s="297"/>
      <c r="R2393" s="297">
        <v>15</v>
      </c>
    </row>
    <row r="2394" spans="1:18" ht="36">
      <c r="A2394" s="293">
        <v>94</v>
      </c>
      <c r="B2394" s="290" t="s">
        <v>4258</v>
      </c>
      <c r="C2394" s="294" t="s">
        <v>4259</v>
      </c>
      <c r="D2394" s="295">
        <v>12629.34</v>
      </c>
      <c r="E2394" s="295">
        <v>270.08</v>
      </c>
      <c r="F2394" s="295">
        <v>245.66</v>
      </c>
      <c r="G2394" s="295">
        <v>12113.6</v>
      </c>
      <c r="H2394" s="296">
        <v>80343.649999999994</v>
      </c>
      <c r="I2394" s="296">
        <v>3106.06</v>
      </c>
      <c r="J2394" s="296">
        <v>1416.33</v>
      </c>
      <c r="K2394" s="296">
        <v>75821.259999999995</v>
      </c>
      <c r="L2394" s="354">
        <v>6.3616665637317542</v>
      </c>
      <c r="M2394" s="354">
        <v>11.50051836492891</v>
      </c>
      <c r="N2394" s="354">
        <v>5.7654074737441992</v>
      </c>
      <c r="O2394" s="354">
        <v>6.2591847180029054</v>
      </c>
      <c r="P2394" s="297"/>
      <c r="Q2394" s="297"/>
      <c r="R2394" s="297">
        <v>15</v>
      </c>
    </row>
    <row r="2395" spans="1:18" ht="36">
      <c r="A2395" s="293">
        <v>95</v>
      </c>
      <c r="B2395" s="290" t="s">
        <v>4260</v>
      </c>
      <c r="C2395" s="294" t="s">
        <v>4261</v>
      </c>
      <c r="D2395" s="295">
        <v>16634.38</v>
      </c>
      <c r="E2395" s="295">
        <v>301.77999999999997</v>
      </c>
      <c r="F2395" s="295">
        <v>280.10000000000002</v>
      </c>
      <c r="G2395" s="295">
        <v>16052.5</v>
      </c>
      <c r="H2395" s="296">
        <v>105561.99</v>
      </c>
      <c r="I2395" s="296">
        <v>3470.66</v>
      </c>
      <c r="J2395" s="296">
        <v>1608.09</v>
      </c>
      <c r="K2395" s="296">
        <v>100483.24</v>
      </c>
      <c r="L2395" s="354">
        <v>6.3460128961824847</v>
      </c>
      <c r="M2395" s="354">
        <v>11.500629597720193</v>
      </c>
      <c r="N2395" s="354">
        <v>5.7411281685112456</v>
      </c>
      <c r="O2395" s="354">
        <v>6.259662980844106</v>
      </c>
      <c r="P2395" s="297"/>
      <c r="Q2395" s="297"/>
      <c r="R2395" s="297">
        <v>15</v>
      </c>
    </row>
    <row r="2396" spans="1:18" ht="36">
      <c r="A2396" s="293">
        <v>96</v>
      </c>
      <c r="B2396" s="290" t="s">
        <v>4262</v>
      </c>
      <c r="C2396" s="294" t="s">
        <v>4263</v>
      </c>
      <c r="D2396" s="295">
        <v>20119.21</v>
      </c>
      <c r="E2396" s="295">
        <v>392.95</v>
      </c>
      <c r="F2396" s="295">
        <v>334.15</v>
      </c>
      <c r="G2396" s="295">
        <v>19392.11</v>
      </c>
      <c r="H2396" s="296">
        <v>127799.13</v>
      </c>
      <c r="I2396" s="296">
        <v>4519.05</v>
      </c>
      <c r="J2396" s="296">
        <v>1909.14</v>
      </c>
      <c r="K2396" s="296">
        <v>121370.94</v>
      </c>
      <c r="L2396" s="354">
        <v>6.3520948387138469</v>
      </c>
      <c r="M2396" s="354">
        <v>11.500318106629344</v>
      </c>
      <c r="N2396" s="354">
        <v>5.7134221158162513</v>
      </c>
      <c r="O2396" s="354">
        <v>6.2587794726824466</v>
      </c>
      <c r="P2396" s="297"/>
      <c r="Q2396" s="297"/>
      <c r="R2396" s="297">
        <v>15</v>
      </c>
    </row>
    <row r="2397" spans="1:18" ht="36">
      <c r="A2397" s="293">
        <v>97</v>
      </c>
      <c r="B2397" s="290" t="s">
        <v>4264</v>
      </c>
      <c r="C2397" s="294" t="s">
        <v>4265</v>
      </c>
      <c r="D2397" s="295">
        <v>27580.95</v>
      </c>
      <c r="E2397" s="295">
        <v>481.91</v>
      </c>
      <c r="F2397" s="295">
        <v>376.98</v>
      </c>
      <c r="G2397" s="295">
        <v>26722.06</v>
      </c>
      <c r="H2397" s="296">
        <v>174923.87</v>
      </c>
      <c r="I2397" s="296">
        <v>5542.21</v>
      </c>
      <c r="J2397" s="296">
        <v>2147.67</v>
      </c>
      <c r="K2397" s="296">
        <v>167233.99</v>
      </c>
      <c r="L2397" s="354">
        <v>6.3421988727726921</v>
      </c>
      <c r="M2397" s="354">
        <v>11.500508393683468</v>
      </c>
      <c r="N2397" s="354">
        <v>5.697039630749642</v>
      </c>
      <c r="O2397" s="354">
        <v>6.2582746240372185</v>
      </c>
      <c r="P2397" s="297"/>
      <c r="Q2397" s="297"/>
      <c r="R2397" s="297">
        <v>15</v>
      </c>
    </row>
    <row r="2398" spans="1:18" ht="12.75">
      <c r="A2398" s="379" t="s">
        <v>4266</v>
      </c>
      <c r="B2398" s="380"/>
      <c r="C2398" s="380"/>
      <c r="D2398" s="380"/>
      <c r="E2398" s="380"/>
      <c r="F2398" s="380"/>
      <c r="G2398" s="380"/>
      <c r="H2398" s="380"/>
      <c r="I2398" s="380"/>
      <c r="J2398" s="380"/>
      <c r="K2398" s="380"/>
      <c r="L2398" s="380"/>
      <c r="M2398" s="380"/>
      <c r="N2398" s="380"/>
      <c r="O2398" s="380"/>
      <c r="P2398" s="380"/>
      <c r="Q2398" s="380"/>
      <c r="R2398" s="380"/>
    </row>
    <row r="2399" spans="1:18" ht="48">
      <c r="A2399" s="293">
        <v>98</v>
      </c>
      <c r="B2399" s="290" t="s">
        <v>4267</v>
      </c>
      <c r="C2399" s="294" t="s">
        <v>4268</v>
      </c>
      <c r="D2399" s="295">
        <v>467.78</v>
      </c>
      <c r="E2399" s="295">
        <v>228.26</v>
      </c>
      <c r="F2399" s="295">
        <v>232.35</v>
      </c>
      <c r="G2399" s="295">
        <v>7.17</v>
      </c>
      <c r="H2399" s="296">
        <v>4162.28</v>
      </c>
      <c r="I2399" s="296">
        <v>2625.06</v>
      </c>
      <c r="J2399" s="296">
        <v>1476.75</v>
      </c>
      <c r="K2399" s="296">
        <v>60.47</v>
      </c>
      <c r="L2399" s="354">
        <v>8.897943477703194</v>
      </c>
      <c r="M2399" s="354">
        <v>11.500306667834925</v>
      </c>
      <c r="N2399" s="354">
        <v>6.3557133634602971</v>
      </c>
      <c r="O2399" s="354">
        <v>8.4337517433751739</v>
      </c>
      <c r="P2399" s="297"/>
      <c r="Q2399" s="297"/>
      <c r="R2399" s="297">
        <v>16</v>
      </c>
    </row>
    <row r="2400" spans="1:18" ht="48">
      <c r="A2400" s="293">
        <v>99</v>
      </c>
      <c r="B2400" s="290" t="s">
        <v>4269</v>
      </c>
      <c r="C2400" s="294" t="s">
        <v>4270</v>
      </c>
      <c r="D2400" s="295">
        <v>622.04</v>
      </c>
      <c r="E2400" s="295">
        <v>344.42</v>
      </c>
      <c r="F2400" s="295">
        <v>266.52999999999997</v>
      </c>
      <c r="G2400" s="295">
        <v>11.09</v>
      </c>
      <c r="H2400" s="296">
        <v>5752.13</v>
      </c>
      <c r="I2400" s="296">
        <v>3961.02</v>
      </c>
      <c r="J2400" s="296">
        <v>1697.65</v>
      </c>
      <c r="K2400" s="296">
        <v>93.46</v>
      </c>
      <c r="L2400" s="354">
        <v>9.2472027522345837</v>
      </c>
      <c r="M2400" s="354">
        <v>11.500551652052726</v>
      </c>
      <c r="N2400" s="354">
        <v>6.3694518440700874</v>
      </c>
      <c r="O2400" s="354">
        <v>8.4274120829576198</v>
      </c>
      <c r="P2400" s="297"/>
      <c r="Q2400" s="297"/>
      <c r="R2400" s="297">
        <v>16</v>
      </c>
    </row>
    <row r="2401" spans="1:18" ht="48">
      <c r="A2401" s="293">
        <v>100</v>
      </c>
      <c r="B2401" s="290" t="s">
        <v>4271</v>
      </c>
      <c r="C2401" s="294" t="s">
        <v>4272</v>
      </c>
      <c r="D2401" s="295">
        <v>637.64</v>
      </c>
      <c r="E2401" s="295">
        <v>357.67</v>
      </c>
      <c r="F2401" s="295">
        <v>266.52999999999997</v>
      </c>
      <c r="G2401" s="295">
        <v>13.44</v>
      </c>
      <c r="H2401" s="296">
        <v>5924.3</v>
      </c>
      <c r="I2401" s="296">
        <v>4113.37</v>
      </c>
      <c r="J2401" s="296">
        <v>1697.65</v>
      </c>
      <c r="K2401" s="296">
        <v>113.28</v>
      </c>
      <c r="L2401" s="354">
        <v>9.2909792359325021</v>
      </c>
      <c r="M2401" s="354">
        <v>11.500461319093018</v>
      </c>
      <c r="N2401" s="354">
        <v>6.3694518440700874</v>
      </c>
      <c r="O2401" s="354">
        <v>8.4285714285714288</v>
      </c>
      <c r="P2401" s="297"/>
      <c r="Q2401" s="297"/>
      <c r="R2401" s="297">
        <v>16</v>
      </c>
    </row>
    <row r="2402" spans="1:18" ht="48">
      <c r="A2402" s="293">
        <v>101</v>
      </c>
      <c r="B2402" s="290" t="s">
        <v>4273</v>
      </c>
      <c r="C2402" s="294" t="s">
        <v>4274</v>
      </c>
      <c r="D2402" s="295">
        <v>711.86</v>
      </c>
      <c r="E2402" s="295">
        <v>385.18</v>
      </c>
      <c r="F2402" s="295">
        <v>301.95999999999998</v>
      </c>
      <c r="G2402" s="295">
        <v>24.72</v>
      </c>
      <c r="H2402" s="296">
        <v>6564.9</v>
      </c>
      <c r="I2402" s="296">
        <v>4429.78</v>
      </c>
      <c r="J2402" s="296">
        <v>1926.67</v>
      </c>
      <c r="K2402" s="296">
        <v>208.45</v>
      </c>
      <c r="L2402" s="354">
        <v>9.2221785182479703</v>
      </c>
      <c r="M2402" s="354">
        <v>11.500545199646917</v>
      </c>
      <c r="N2402" s="354">
        <v>6.3805470923301106</v>
      </c>
      <c r="O2402" s="354">
        <v>8.4324433656957929</v>
      </c>
      <c r="P2402" s="297"/>
      <c r="Q2402" s="297"/>
      <c r="R2402" s="297">
        <v>16</v>
      </c>
    </row>
    <row r="2403" spans="1:18" ht="48">
      <c r="A2403" s="293">
        <v>102</v>
      </c>
      <c r="B2403" s="290" t="s">
        <v>4275</v>
      </c>
      <c r="C2403" s="294" t="s">
        <v>4276</v>
      </c>
      <c r="D2403" s="295">
        <v>820.18</v>
      </c>
      <c r="E2403" s="295">
        <v>443.27</v>
      </c>
      <c r="F2403" s="295">
        <v>336.14</v>
      </c>
      <c r="G2403" s="295">
        <v>40.770000000000003</v>
      </c>
      <c r="H2403" s="296">
        <v>7589.16</v>
      </c>
      <c r="I2403" s="296">
        <v>5097.7700000000004</v>
      </c>
      <c r="J2403" s="296">
        <v>2147.58</v>
      </c>
      <c r="K2403" s="296">
        <v>343.81</v>
      </c>
      <c r="L2403" s="354">
        <v>9.2530420151674022</v>
      </c>
      <c r="M2403" s="354">
        <v>11.500372233627361</v>
      </c>
      <c r="N2403" s="354">
        <v>6.3889450824061402</v>
      </c>
      <c r="O2403" s="354">
        <v>8.4329163600686776</v>
      </c>
      <c r="P2403" s="297"/>
      <c r="Q2403" s="297"/>
      <c r="R2403" s="297">
        <v>16</v>
      </c>
    </row>
    <row r="2404" spans="1:18" ht="48">
      <c r="A2404" s="293">
        <v>103</v>
      </c>
      <c r="B2404" s="290" t="s">
        <v>4277</v>
      </c>
      <c r="C2404" s="294" t="s">
        <v>4278</v>
      </c>
      <c r="D2404" s="295">
        <v>1118.75</v>
      </c>
      <c r="E2404" s="295">
        <v>607.32000000000005</v>
      </c>
      <c r="F2404" s="295">
        <v>443.73</v>
      </c>
      <c r="G2404" s="295">
        <v>67.7</v>
      </c>
      <c r="H2404" s="296">
        <v>10398.51</v>
      </c>
      <c r="I2404" s="296">
        <v>6984.52</v>
      </c>
      <c r="J2404" s="296">
        <v>2842.96</v>
      </c>
      <c r="K2404" s="296">
        <v>571.03</v>
      </c>
      <c r="L2404" s="354">
        <v>9.2947575418994415</v>
      </c>
      <c r="M2404" s="354">
        <v>11.500559836659422</v>
      </c>
      <c r="N2404" s="354">
        <v>6.4069591868929301</v>
      </c>
      <c r="O2404" s="354">
        <v>8.4347119645494821</v>
      </c>
      <c r="P2404" s="297"/>
      <c r="Q2404" s="297"/>
      <c r="R2404" s="297">
        <v>16</v>
      </c>
    </row>
    <row r="2405" spans="1:18" ht="48">
      <c r="A2405" s="293">
        <v>104</v>
      </c>
      <c r="B2405" s="290" t="s">
        <v>4279</v>
      </c>
      <c r="C2405" s="294" t="s">
        <v>4280</v>
      </c>
      <c r="D2405" s="295">
        <v>1268.18</v>
      </c>
      <c r="E2405" s="295">
        <v>675.6</v>
      </c>
      <c r="F2405" s="295">
        <v>512.09</v>
      </c>
      <c r="G2405" s="295">
        <v>80.489999999999995</v>
      </c>
      <c r="H2405" s="296">
        <v>11733.37</v>
      </c>
      <c r="I2405" s="296">
        <v>7769.7</v>
      </c>
      <c r="J2405" s="296">
        <v>3284.76</v>
      </c>
      <c r="K2405" s="296">
        <v>678.91</v>
      </c>
      <c r="L2405" s="354">
        <v>9.2521329779684276</v>
      </c>
      <c r="M2405" s="354">
        <v>11.50044404973357</v>
      </c>
      <c r="N2405" s="354">
        <v>6.4144193403503289</v>
      </c>
      <c r="O2405" s="354">
        <v>8.4347123866318796</v>
      </c>
      <c r="P2405" s="297"/>
      <c r="Q2405" s="297"/>
      <c r="R2405" s="297">
        <v>16</v>
      </c>
    </row>
    <row r="2406" spans="1:18" ht="48">
      <c r="A2406" s="293">
        <v>105</v>
      </c>
      <c r="B2406" s="290" t="s">
        <v>4281</v>
      </c>
      <c r="C2406" s="294" t="s">
        <v>4282</v>
      </c>
      <c r="D2406" s="295">
        <v>1566.22</v>
      </c>
      <c r="E2406" s="295">
        <v>925.25</v>
      </c>
      <c r="F2406" s="295">
        <v>536.61</v>
      </c>
      <c r="G2406" s="295">
        <v>104.36</v>
      </c>
      <c r="H2406" s="296">
        <v>14963.8</v>
      </c>
      <c r="I2406" s="296">
        <v>10640.85</v>
      </c>
      <c r="J2406" s="296">
        <v>3442.7</v>
      </c>
      <c r="K2406" s="296">
        <v>880.25</v>
      </c>
      <c r="L2406" s="354">
        <v>9.5540856329251316</v>
      </c>
      <c r="M2406" s="354">
        <v>11.500513374763578</v>
      </c>
      <c r="N2406" s="354">
        <v>6.4156463725983484</v>
      </c>
      <c r="O2406" s="354">
        <v>8.4347451130701412</v>
      </c>
      <c r="P2406" s="297"/>
      <c r="Q2406" s="297"/>
      <c r="R2406" s="297">
        <v>16</v>
      </c>
    </row>
    <row r="2407" spans="1:18" ht="48">
      <c r="A2407" s="293">
        <v>106</v>
      </c>
      <c r="B2407" s="290" t="s">
        <v>4283</v>
      </c>
      <c r="C2407" s="294" t="s">
        <v>4284</v>
      </c>
      <c r="D2407" s="295">
        <v>1916.61</v>
      </c>
      <c r="E2407" s="295">
        <v>1100.52</v>
      </c>
      <c r="F2407" s="295">
        <v>686.75</v>
      </c>
      <c r="G2407" s="295">
        <v>129.34</v>
      </c>
      <c r="H2407" s="296">
        <v>18161.18</v>
      </c>
      <c r="I2407" s="296">
        <v>12656.52</v>
      </c>
      <c r="J2407" s="296">
        <v>4413.6899999999996</v>
      </c>
      <c r="K2407" s="296">
        <v>1090.97</v>
      </c>
      <c r="L2407" s="354">
        <v>9.4756784113617272</v>
      </c>
      <c r="M2407" s="354">
        <v>11.500490677134446</v>
      </c>
      <c r="N2407" s="354">
        <v>6.4269239170003631</v>
      </c>
      <c r="O2407" s="354">
        <v>8.4349002628730485</v>
      </c>
      <c r="P2407" s="297"/>
      <c r="Q2407" s="297"/>
      <c r="R2407" s="297">
        <v>16</v>
      </c>
    </row>
    <row r="2408" spans="1:18" ht="48">
      <c r="A2408" s="293">
        <v>107</v>
      </c>
      <c r="B2408" s="290" t="s">
        <v>4285</v>
      </c>
      <c r="C2408" s="294" t="s">
        <v>4286</v>
      </c>
      <c r="D2408" s="295">
        <v>2154.62</v>
      </c>
      <c r="E2408" s="295">
        <v>1243.18</v>
      </c>
      <c r="F2408" s="295">
        <v>757.64</v>
      </c>
      <c r="G2408" s="295">
        <v>153.80000000000001</v>
      </c>
      <c r="H2408" s="296">
        <v>20466.38</v>
      </c>
      <c r="I2408" s="296">
        <v>14297.18</v>
      </c>
      <c r="J2408" s="296">
        <v>4871.8599999999997</v>
      </c>
      <c r="K2408" s="296">
        <v>1297.3399999999999</v>
      </c>
      <c r="L2408" s="354">
        <v>9.4988350614029393</v>
      </c>
      <c r="M2408" s="354">
        <v>11.500490677134446</v>
      </c>
      <c r="N2408" s="354">
        <v>6.4303099097196554</v>
      </c>
      <c r="O2408" s="354">
        <v>8.4352405721716508</v>
      </c>
      <c r="P2408" s="297"/>
      <c r="Q2408" s="297"/>
      <c r="R2408" s="297">
        <v>16</v>
      </c>
    </row>
    <row r="2409" spans="1:18" ht="48">
      <c r="A2409" s="293">
        <v>108</v>
      </c>
      <c r="B2409" s="290" t="s">
        <v>4287</v>
      </c>
      <c r="C2409" s="294" t="s">
        <v>4288</v>
      </c>
      <c r="D2409" s="295">
        <v>2575.7399999999998</v>
      </c>
      <c r="E2409" s="295">
        <v>1518.31</v>
      </c>
      <c r="F2409" s="295">
        <v>883.67</v>
      </c>
      <c r="G2409" s="295">
        <v>173.76</v>
      </c>
      <c r="H2409" s="296">
        <v>24588.43</v>
      </c>
      <c r="I2409" s="296">
        <v>17461.310000000001</v>
      </c>
      <c r="J2409" s="296">
        <v>5661.43</v>
      </c>
      <c r="K2409" s="296">
        <v>1465.69</v>
      </c>
      <c r="L2409" s="354">
        <v>9.5461614914548836</v>
      </c>
      <c r="M2409" s="354">
        <v>11.500490677134447</v>
      </c>
      <c r="N2409" s="354">
        <v>6.4067242296332347</v>
      </c>
      <c r="O2409" s="354">
        <v>8.4351404235727454</v>
      </c>
      <c r="P2409" s="297"/>
      <c r="Q2409" s="297"/>
      <c r="R2409" s="297">
        <v>16</v>
      </c>
    </row>
    <row r="2410" spans="1:18" ht="48">
      <c r="A2410" s="293">
        <v>109</v>
      </c>
      <c r="B2410" s="290" t="s">
        <v>4289</v>
      </c>
      <c r="C2410" s="294" t="s">
        <v>4290</v>
      </c>
      <c r="D2410" s="295">
        <v>3432.91</v>
      </c>
      <c r="E2410" s="295">
        <v>2211.23</v>
      </c>
      <c r="F2410" s="295">
        <v>1025.42</v>
      </c>
      <c r="G2410" s="295">
        <v>196.26</v>
      </c>
      <c r="H2410" s="296">
        <v>33663.43</v>
      </c>
      <c r="I2410" s="296">
        <v>25430.23</v>
      </c>
      <c r="J2410" s="296">
        <v>6577.63</v>
      </c>
      <c r="K2410" s="296">
        <v>1655.57</v>
      </c>
      <c r="L2410" s="354">
        <v>9.806091624889671</v>
      </c>
      <c r="M2410" s="354">
        <v>11.500490677134446</v>
      </c>
      <c r="N2410" s="354">
        <v>6.4145715901776832</v>
      </c>
      <c r="O2410" s="354">
        <v>8.4355956384388051</v>
      </c>
      <c r="P2410" s="297"/>
      <c r="Q2410" s="297"/>
      <c r="R2410" s="297">
        <v>16</v>
      </c>
    </row>
    <row r="2411" spans="1:18" ht="48">
      <c r="A2411" s="293">
        <v>110</v>
      </c>
      <c r="B2411" s="290" t="s">
        <v>4291</v>
      </c>
      <c r="C2411" s="294" t="s">
        <v>4292</v>
      </c>
      <c r="D2411" s="295">
        <v>3993.75</v>
      </c>
      <c r="E2411" s="295">
        <v>2384.46</v>
      </c>
      <c r="F2411" s="295">
        <v>1305.1400000000001</v>
      </c>
      <c r="G2411" s="295">
        <v>304.14999999999998</v>
      </c>
      <c r="H2411" s="296">
        <v>38373.71</v>
      </c>
      <c r="I2411" s="296">
        <v>27422.46</v>
      </c>
      <c r="J2411" s="296">
        <v>8385.56</v>
      </c>
      <c r="K2411" s="296">
        <v>2565.69</v>
      </c>
      <c r="L2411" s="354">
        <v>9.6084406885759002</v>
      </c>
      <c r="M2411" s="354">
        <v>11.500490677134446</v>
      </c>
      <c r="N2411" s="354">
        <v>6.4250272001471096</v>
      </c>
      <c r="O2411" s="354">
        <v>8.43560743054414</v>
      </c>
      <c r="P2411" s="297"/>
      <c r="Q2411" s="297"/>
      <c r="R2411" s="297">
        <v>16</v>
      </c>
    </row>
    <row r="2412" spans="1:18" ht="48">
      <c r="A2412" s="293">
        <v>111</v>
      </c>
      <c r="B2412" s="290" t="s">
        <v>4293</v>
      </c>
      <c r="C2412" s="294" t="s">
        <v>4294</v>
      </c>
      <c r="D2412" s="295">
        <v>5417.72</v>
      </c>
      <c r="E2412" s="295">
        <v>3270.99</v>
      </c>
      <c r="F2412" s="295">
        <v>1550.69</v>
      </c>
      <c r="G2412" s="295">
        <v>596.04</v>
      </c>
      <c r="H2412" s="296">
        <v>52618.61</v>
      </c>
      <c r="I2412" s="296">
        <v>37617.99</v>
      </c>
      <c r="J2412" s="296">
        <v>9972.67</v>
      </c>
      <c r="K2412" s="296">
        <v>5027.95</v>
      </c>
      <c r="L2412" s="354">
        <v>9.7123162511167056</v>
      </c>
      <c r="M2412" s="354">
        <v>11.500490677134446</v>
      </c>
      <c r="N2412" s="354">
        <v>6.4311177604808183</v>
      </c>
      <c r="O2412" s="354">
        <v>8.4355915710355021</v>
      </c>
      <c r="P2412" s="297"/>
      <c r="Q2412" s="297"/>
      <c r="R2412" s="297">
        <v>16</v>
      </c>
    </row>
    <row r="2413" spans="1:18" ht="48">
      <c r="A2413" s="293">
        <v>112</v>
      </c>
      <c r="B2413" s="290" t="s">
        <v>4295</v>
      </c>
      <c r="C2413" s="294" t="s">
        <v>4296</v>
      </c>
      <c r="D2413" s="295">
        <v>6220.09</v>
      </c>
      <c r="E2413" s="295">
        <v>3800.87</v>
      </c>
      <c r="F2413" s="295">
        <v>1727.89</v>
      </c>
      <c r="G2413" s="295">
        <v>691.33</v>
      </c>
      <c r="H2413" s="296">
        <v>60661.74</v>
      </c>
      <c r="I2413" s="296">
        <v>43711.87</v>
      </c>
      <c r="J2413" s="296">
        <v>11117.97</v>
      </c>
      <c r="K2413" s="296">
        <v>5831.9</v>
      </c>
      <c r="L2413" s="354">
        <v>9.7525502042574939</v>
      </c>
      <c r="M2413" s="354">
        <v>11.500490677134447</v>
      </c>
      <c r="N2413" s="354">
        <v>6.4344200151630018</v>
      </c>
      <c r="O2413" s="354">
        <v>8.4357687356255315</v>
      </c>
      <c r="P2413" s="297"/>
      <c r="Q2413" s="297"/>
      <c r="R2413" s="297">
        <v>16</v>
      </c>
    </row>
    <row r="2414" spans="1:18" ht="60">
      <c r="A2414" s="293">
        <v>113</v>
      </c>
      <c r="B2414" s="290" t="s">
        <v>4297</v>
      </c>
      <c r="C2414" s="294" t="s">
        <v>4298</v>
      </c>
      <c r="D2414" s="295">
        <v>606.55999999999995</v>
      </c>
      <c r="E2414" s="295">
        <v>333.21</v>
      </c>
      <c r="F2414" s="295">
        <v>266.18</v>
      </c>
      <c r="G2414" s="295">
        <v>7.17</v>
      </c>
      <c r="H2414" s="296">
        <v>5588.37</v>
      </c>
      <c r="I2414" s="296">
        <v>3832.11</v>
      </c>
      <c r="J2414" s="296">
        <v>1695.79</v>
      </c>
      <c r="K2414" s="296">
        <v>60.47</v>
      </c>
      <c r="L2414" s="354">
        <v>9.2132188077024537</v>
      </c>
      <c r="M2414" s="354">
        <v>11.500585216530117</v>
      </c>
      <c r="N2414" s="354">
        <v>6.370839281689082</v>
      </c>
      <c r="O2414" s="354">
        <v>8.4337517433751739</v>
      </c>
      <c r="P2414" s="297"/>
      <c r="Q2414" s="297"/>
      <c r="R2414" s="297">
        <v>16</v>
      </c>
    </row>
    <row r="2415" spans="1:18" ht="60">
      <c r="A2415" s="293">
        <v>114</v>
      </c>
      <c r="B2415" s="290" t="s">
        <v>4299</v>
      </c>
      <c r="C2415" s="294" t="s">
        <v>4300</v>
      </c>
      <c r="D2415" s="295">
        <v>662.13</v>
      </c>
      <c r="E2415" s="295">
        <v>344.42</v>
      </c>
      <c r="F2415" s="295">
        <v>306.62</v>
      </c>
      <c r="G2415" s="295">
        <v>11.09</v>
      </c>
      <c r="H2415" s="296">
        <v>6011.74</v>
      </c>
      <c r="I2415" s="296">
        <v>3961.02</v>
      </c>
      <c r="J2415" s="296">
        <v>1957.26</v>
      </c>
      <c r="K2415" s="296">
        <v>93.46</v>
      </c>
      <c r="L2415" s="354">
        <v>9.0793952849138382</v>
      </c>
      <c r="M2415" s="354">
        <v>11.500551652052726</v>
      </c>
      <c r="N2415" s="354">
        <v>6.3833409431870063</v>
      </c>
      <c r="O2415" s="354">
        <v>8.4274120829576198</v>
      </c>
      <c r="P2415" s="297"/>
      <c r="Q2415" s="297"/>
      <c r="R2415" s="297">
        <v>16</v>
      </c>
    </row>
    <row r="2416" spans="1:18" ht="60">
      <c r="A2416" s="293">
        <v>115</v>
      </c>
      <c r="B2416" s="290" t="s">
        <v>4301</v>
      </c>
      <c r="C2416" s="294" t="s">
        <v>4302</v>
      </c>
      <c r="D2416" s="295">
        <v>677.73</v>
      </c>
      <c r="E2416" s="295">
        <v>357.67</v>
      </c>
      <c r="F2416" s="295">
        <v>306.62</v>
      </c>
      <c r="G2416" s="295">
        <v>13.44</v>
      </c>
      <c r="H2416" s="296">
        <v>6183.91</v>
      </c>
      <c r="I2416" s="296">
        <v>4113.37</v>
      </c>
      <c r="J2416" s="296">
        <v>1957.26</v>
      </c>
      <c r="K2416" s="296">
        <v>113.28</v>
      </c>
      <c r="L2416" s="354">
        <v>9.1244448379148029</v>
      </c>
      <c r="M2416" s="354">
        <v>11.500461319093018</v>
      </c>
      <c r="N2416" s="354">
        <v>6.3833409431870063</v>
      </c>
      <c r="O2416" s="354">
        <v>8.4285714285714288</v>
      </c>
      <c r="P2416" s="297"/>
      <c r="Q2416" s="297"/>
      <c r="R2416" s="297">
        <v>16</v>
      </c>
    </row>
    <row r="2417" spans="1:18" ht="60">
      <c r="A2417" s="293">
        <v>116</v>
      </c>
      <c r="B2417" s="290" t="s">
        <v>4303</v>
      </c>
      <c r="C2417" s="294" t="s">
        <v>4304</v>
      </c>
      <c r="D2417" s="295">
        <v>860.67</v>
      </c>
      <c r="E2417" s="295">
        <v>490.14</v>
      </c>
      <c r="F2417" s="295">
        <v>345.81</v>
      </c>
      <c r="G2417" s="295">
        <v>24.72</v>
      </c>
      <c r="H2417" s="296">
        <v>8055.9</v>
      </c>
      <c r="I2417" s="296">
        <v>5636.84</v>
      </c>
      <c r="J2417" s="296">
        <v>2210.61</v>
      </c>
      <c r="K2417" s="296">
        <v>208.45</v>
      </c>
      <c r="L2417" s="354">
        <v>9.3600334623026242</v>
      </c>
      <c r="M2417" s="354">
        <v>11.500469253682622</v>
      </c>
      <c r="N2417" s="354">
        <v>6.3925566062288546</v>
      </c>
      <c r="O2417" s="354">
        <v>8.4324433656957929</v>
      </c>
      <c r="P2417" s="297"/>
      <c r="Q2417" s="297"/>
      <c r="R2417" s="297">
        <v>16</v>
      </c>
    </row>
    <row r="2418" spans="1:18" ht="60">
      <c r="A2418" s="293">
        <v>117</v>
      </c>
      <c r="B2418" s="290" t="s">
        <v>4305</v>
      </c>
      <c r="C2418" s="294" t="s">
        <v>4306</v>
      </c>
      <c r="D2418" s="295">
        <v>975.24</v>
      </c>
      <c r="E2418" s="295">
        <v>548.22</v>
      </c>
      <c r="F2418" s="295">
        <v>386.25</v>
      </c>
      <c r="G2418" s="295">
        <v>40.770000000000003</v>
      </c>
      <c r="H2418" s="296">
        <v>9120.7099999999991</v>
      </c>
      <c r="I2418" s="296">
        <v>6304.82</v>
      </c>
      <c r="J2418" s="296">
        <v>2472.08</v>
      </c>
      <c r="K2418" s="296">
        <v>343.81</v>
      </c>
      <c r="L2418" s="354">
        <v>9.3522722611869895</v>
      </c>
      <c r="M2418" s="354">
        <v>11.500528984714165</v>
      </c>
      <c r="N2418" s="354">
        <v>6.4002071197411006</v>
      </c>
      <c r="O2418" s="354">
        <v>8.4329163600686776</v>
      </c>
      <c r="P2418" s="297"/>
      <c r="Q2418" s="297"/>
      <c r="R2418" s="297">
        <v>16</v>
      </c>
    </row>
    <row r="2419" spans="1:18" ht="60">
      <c r="A2419" s="293">
        <v>118</v>
      </c>
      <c r="B2419" s="290" t="s">
        <v>4307</v>
      </c>
      <c r="C2419" s="294" t="s">
        <v>4308</v>
      </c>
      <c r="D2419" s="295">
        <v>1186.4000000000001</v>
      </c>
      <c r="E2419" s="295">
        <v>607.32000000000005</v>
      </c>
      <c r="F2419" s="295">
        <v>511.38</v>
      </c>
      <c r="G2419" s="295">
        <v>67.7</v>
      </c>
      <c r="H2419" s="296">
        <v>10836.59</v>
      </c>
      <c r="I2419" s="296">
        <v>6984.52</v>
      </c>
      <c r="J2419" s="296">
        <v>3281.04</v>
      </c>
      <c r="K2419" s="296">
        <v>571.03</v>
      </c>
      <c r="L2419" s="354">
        <v>9.1340104517869172</v>
      </c>
      <c r="M2419" s="354">
        <v>11.500559836659422</v>
      </c>
      <c r="N2419" s="354">
        <v>6.4160506863780356</v>
      </c>
      <c r="O2419" s="354">
        <v>8.4347119645494821</v>
      </c>
      <c r="P2419" s="297"/>
      <c r="Q2419" s="297"/>
      <c r="R2419" s="297">
        <v>16</v>
      </c>
    </row>
    <row r="2420" spans="1:18" ht="60">
      <c r="A2420" s="293">
        <v>119</v>
      </c>
      <c r="B2420" s="290" t="s">
        <v>4309</v>
      </c>
      <c r="C2420" s="294" t="s">
        <v>4310</v>
      </c>
      <c r="D2420" s="295">
        <v>1452.05</v>
      </c>
      <c r="E2420" s="295">
        <v>780.55</v>
      </c>
      <c r="F2420" s="295">
        <v>591.01</v>
      </c>
      <c r="G2420" s="295">
        <v>80.489999999999995</v>
      </c>
      <c r="H2420" s="296">
        <v>13451.51</v>
      </c>
      <c r="I2420" s="296">
        <v>8976.75</v>
      </c>
      <c r="J2420" s="296">
        <v>3795.85</v>
      </c>
      <c r="K2420" s="296">
        <v>678.91</v>
      </c>
      <c r="L2420" s="354">
        <v>9.2638063427567925</v>
      </c>
      <c r="M2420" s="354">
        <v>11.500544487861124</v>
      </c>
      <c r="N2420" s="354">
        <v>6.4226493629549415</v>
      </c>
      <c r="O2420" s="354">
        <v>8.4347123866318796</v>
      </c>
      <c r="P2420" s="297"/>
      <c r="Q2420" s="297"/>
      <c r="R2420" s="297">
        <v>16</v>
      </c>
    </row>
    <row r="2421" spans="1:18" ht="60">
      <c r="A2421" s="293">
        <v>120</v>
      </c>
      <c r="B2421" s="290" t="s">
        <v>4311</v>
      </c>
      <c r="C2421" s="294" t="s">
        <v>4312</v>
      </c>
      <c r="D2421" s="295">
        <v>1702.77</v>
      </c>
      <c r="E2421" s="295">
        <v>925.25</v>
      </c>
      <c r="F2421" s="295">
        <v>673.16</v>
      </c>
      <c r="G2421" s="295">
        <v>104.36</v>
      </c>
      <c r="H2421" s="296">
        <v>15848.07</v>
      </c>
      <c r="I2421" s="296">
        <v>10640.85</v>
      </c>
      <c r="J2421" s="296">
        <v>4326.97</v>
      </c>
      <c r="K2421" s="296">
        <v>880.25</v>
      </c>
      <c r="L2421" s="354">
        <v>9.307228809528004</v>
      </c>
      <c r="M2421" s="354">
        <v>11.500513374763578</v>
      </c>
      <c r="N2421" s="354">
        <v>6.4278477627904218</v>
      </c>
      <c r="O2421" s="354">
        <v>8.4347451130701412</v>
      </c>
      <c r="P2421" s="297"/>
      <c r="Q2421" s="297"/>
      <c r="R2421" s="297">
        <v>16</v>
      </c>
    </row>
    <row r="2422" spans="1:18" ht="60">
      <c r="A2422" s="293">
        <v>121</v>
      </c>
      <c r="B2422" s="290" t="s">
        <v>4313</v>
      </c>
      <c r="C2422" s="294" t="s">
        <v>4314</v>
      </c>
      <c r="D2422" s="295">
        <v>2135.19</v>
      </c>
      <c r="E2422" s="295">
        <v>1212.6099999999999</v>
      </c>
      <c r="F2422" s="295">
        <v>793.24</v>
      </c>
      <c r="G2422" s="295">
        <v>129.34</v>
      </c>
      <c r="H2422" s="296">
        <v>20139.84</v>
      </c>
      <c r="I2422" s="296">
        <v>13945.61</v>
      </c>
      <c r="J2422" s="296">
        <v>5103.26</v>
      </c>
      <c r="K2422" s="296">
        <v>1090.97</v>
      </c>
      <c r="L2422" s="354">
        <v>9.4323409157967202</v>
      </c>
      <c r="M2422" s="354">
        <v>11.500490677134447</v>
      </c>
      <c r="N2422" s="354">
        <v>6.4334375472744698</v>
      </c>
      <c r="O2422" s="354">
        <v>8.4349002628730485</v>
      </c>
      <c r="P2422" s="297"/>
      <c r="Q2422" s="297"/>
      <c r="R2422" s="297">
        <v>16</v>
      </c>
    </row>
    <row r="2423" spans="1:18" ht="60">
      <c r="A2423" s="293">
        <v>122</v>
      </c>
      <c r="B2423" s="290" t="s">
        <v>4315</v>
      </c>
      <c r="C2423" s="294" t="s">
        <v>4316</v>
      </c>
      <c r="D2423" s="295">
        <v>2589.5300000000002</v>
      </c>
      <c r="E2423" s="295">
        <v>1559.07</v>
      </c>
      <c r="F2423" s="295">
        <v>876.66</v>
      </c>
      <c r="G2423" s="295">
        <v>153.80000000000001</v>
      </c>
      <c r="H2423" s="296">
        <v>24869.97</v>
      </c>
      <c r="I2423" s="296">
        <v>17930.07</v>
      </c>
      <c r="J2423" s="296">
        <v>5642.56</v>
      </c>
      <c r="K2423" s="296">
        <v>1297.3399999999999</v>
      </c>
      <c r="L2423" s="354">
        <v>9.6040478387970012</v>
      </c>
      <c r="M2423" s="354">
        <v>11.500490677134446</v>
      </c>
      <c r="N2423" s="354">
        <v>6.4364291743663458</v>
      </c>
      <c r="O2423" s="354">
        <v>8.4352405721716508</v>
      </c>
      <c r="P2423" s="297"/>
      <c r="Q2423" s="297"/>
      <c r="R2423" s="297">
        <v>16</v>
      </c>
    </row>
    <row r="2424" spans="1:18" ht="60">
      <c r="A2424" s="293">
        <v>123</v>
      </c>
      <c r="B2424" s="290" t="s">
        <v>4317</v>
      </c>
      <c r="C2424" s="294" t="s">
        <v>4318</v>
      </c>
      <c r="D2424" s="295">
        <v>2926.06</v>
      </c>
      <c r="E2424" s="295">
        <v>1733.32</v>
      </c>
      <c r="F2424" s="295">
        <v>1018.98</v>
      </c>
      <c r="G2424" s="295">
        <v>173.76</v>
      </c>
      <c r="H2424" s="296">
        <v>27937.3</v>
      </c>
      <c r="I2424" s="296">
        <v>19934.02</v>
      </c>
      <c r="J2424" s="296">
        <v>6537.59</v>
      </c>
      <c r="K2424" s="296">
        <v>1465.69</v>
      </c>
      <c r="L2424" s="354">
        <v>9.5477536345802889</v>
      </c>
      <c r="M2424" s="354">
        <v>11.500484619112456</v>
      </c>
      <c r="N2424" s="354">
        <v>6.4158177785628769</v>
      </c>
      <c r="O2424" s="354">
        <v>8.4351404235727454</v>
      </c>
      <c r="P2424" s="297"/>
      <c r="Q2424" s="297"/>
      <c r="R2424" s="297">
        <v>16</v>
      </c>
    </row>
    <row r="2425" spans="1:18" ht="60">
      <c r="A2425" s="293">
        <v>124</v>
      </c>
      <c r="B2425" s="290" t="s">
        <v>4319</v>
      </c>
      <c r="C2425" s="294" t="s">
        <v>4320</v>
      </c>
      <c r="D2425" s="295">
        <v>3296.28</v>
      </c>
      <c r="E2425" s="295">
        <v>1916.74</v>
      </c>
      <c r="F2425" s="295">
        <v>1183.28</v>
      </c>
      <c r="G2425" s="295">
        <v>196.26</v>
      </c>
      <c r="H2425" s="296">
        <v>31298.83</v>
      </c>
      <c r="I2425" s="296">
        <v>22043.439999999999</v>
      </c>
      <c r="J2425" s="296">
        <v>7599.82</v>
      </c>
      <c r="K2425" s="296">
        <v>1655.57</v>
      </c>
      <c r="L2425" s="354">
        <v>9.4951976167073191</v>
      </c>
      <c r="M2425" s="354">
        <v>11.500485198827175</v>
      </c>
      <c r="N2425" s="354">
        <v>6.4226725711581363</v>
      </c>
      <c r="O2425" s="354">
        <v>8.4355956384388051</v>
      </c>
      <c r="P2425" s="297"/>
      <c r="Q2425" s="297"/>
      <c r="R2425" s="297">
        <v>16</v>
      </c>
    </row>
    <row r="2426" spans="1:18" ht="60">
      <c r="A2426" s="293">
        <v>125</v>
      </c>
      <c r="B2426" s="290" t="s">
        <v>4321</v>
      </c>
      <c r="C2426" s="294" t="s">
        <v>4322</v>
      </c>
      <c r="D2426" s="295">
        <v>4400.2700000000004</v>
      </c>
      <c r="E2426" s="295">
        <v>2589.2800000000002</v>
      </c>
      <c r="F2426" s="295">
        <v>1506.84</v>
      </c>
      <c r="G2426" s="295">
        <v>304.14999999999998</v>
      </c>
      <c r="H2426" s="296">
        <v>42035.360000000001</v>
      </c>
      <c r="I2426" s="296">
        <v>29777.98</v>
      </c>
      <c r="J2426" s="296">
        <v>9691.69</v>
      </c>
      <c r="K2426" s="296">
        <v>2565.69</v>
      </c>
      <c r="L2426" s="354">
        <v>9.5529047081201828</v>
      </c>
      <c r="M2426" s="354">
        <v>11.500486621763578</v>
      </c>
      <c r="N2426" s="354">
        <v>6.4317976692946832</v>
      </c>
      <c r="O2426" s="354">
        <v>8.43560743054414</v>
      </c>
      <c r="P2426" s="297"/>
      <c r="Q2426" s="297"/>
      <c r="R2426" s="297">
        <v>16</v>
      </c>
    </row>
    <row r="2427" spans="1:18" ht="60">
      <c r="A2427" s="293">
        <v>126</v>
      </c>
      <c r="B2427" s="290" t="s">
        <v>4323</v>
      </c>
      <c r="C2427" s="294" t="s">
        <v>4324</v>
      </c>
      <c r="D2427" s="295">
        <v>5874.53</v>
      </c>
      <c r="E2427" s="295">
        <v>3486</v>
      </c>
      <c r="F2427" s="295">
        <v>1792.49</v>
      </c>
      <c r="G2427" s="295">
        <v>596.04</v>
      </c>
      <c r="H2427" s="296">
        <v>56657.05</v>
      </c>
      <c r="I2427" s="296">
        <v>40090.699999999997</v>
      </c>
      <c r="J2427" s="296">
        <v>11538.4</v>
      </c>
      <c r="K2427" s="296">
        <v>5027.95</v>
      </c>
      <c r="L2427" s="354">
        <v>9.644524753469641</v>
      </c>
      <c r="M2427" s="354">
        <v>11.500487664945496</v>
      </c>
      <c r="N2427" s="354">
        <v>6.4370791468850594</v>
      </c>
      <c r="O2427" s="354">
        <v>8.4355915710355021</v>
      </c>
      <c r="P2427" s="297"/>
      <c r="Q2427" s="297"/>
      <c r="R2427" s="297">
        <v>16</v>
      </c>
    </row>
    <row r="2428" spans="1:18" ht="60">
      <c r="A2428" s="293">
        <v>127</v>
      </c>
      <c r="B2428" s="290" t="s">
        <v>4325</v>
      </c>
      <c r="C2428" s="294" t="s">
        <v>4326</v>
      </c>
      <c r="D2428" s="295">
        <v>6804.31</v>
      </c>
      <c r="E2428" s="295">
        <v>4115.74</v>
      </c>
      <c r="F2428" s="295">
        <v>1997.24</v>
      </c>
      <c r="G2428" s="295">
        <v>691.33</v>
      </c>
      <c r="H2428" s="296">
        <v>66027.12</v>
      </c>
      <c r="I2428" s="296">
        <v>47333.04</v>
      </c>
      <c r="J2428" s="296">
        <v>12862.18</v>
      </c>
      <c r="K2428" s="296">
        <v>5831.9</v>
      </c>
      <c r="L2428" s="354">
        <v>9.7037201420864108</v>
      </c>
      <c r="M2428" s="354">
        <v>11.500493228435227</v>
      </c>
      <c r="N2428" s="354">
        <v>6.4399771684925202</v>
      </c>
      <c r="O2428" s="354">
        <v>8.4357687356255315</v>
      </c>
      <c r="P2428" s="297"/>
      <c r="Q2428" s="297"/>
      <c r="R2428" s="297">
        <v>16</v>
      </c>
    </row>
    <row r="2429" spans="1:18" ht="60">
      <c r="A2429" s="293">
        <v>128</v>
      </c>
      <c r="B2429" s="290" t="s">
        <v>4327</v>
      </c>
      <c r="C2429" s="294" t="s">
        <v>4328</v>
      </c>
      <c r="D2429" s="295">
        <v>375.22</v>
      </c>
      <c r="E2429" s="295">
        <v>333.21</v>
      </c>
      <c r="F2429" s="295">
        <v>34.840000000000003</v>
      </c>
      <c r="G2429" s="295">
        <v>7.17</v>
      </c>
      <c r="H2429" s="296">
        <v>4070.73</v>
      </c>
      <c r="I2429" s="296">
        <v>3832.11</v>
      </c>
      <c r="J2429" s="296">
        <v>178.15</v>
      </c>
      <c r="K2429" s="296">
        <v>60.47</v>
      </c>
      <c r="L2429" s="354">
        <v>10.848915303022226</v>
      </c>
      <c r="M2429" s="354">
        <v>11.500585216530117</v>
      </c>
      <c r="N2429" s="354">
        <v>5.1133754305396097</v>
      </c>
      <c r="O2429" s="354">
        <v>8.4337517433751739</v>
      </c>
      <c r="P2429" s="297"/>
      <c r="Q2429" s="297"/>
      <c r="R2429" s="297">
        <v>16</v>
      </c>
    </row>
    <row r="2430" spans="1:18" ht="60">
      <c r="A2430" s="293">
        <v>129</v>
      </c>
      <c r="B2430" s="290" t="s">
        <v>4329</v>
      </c>
      <c r="C2430" s="294" t="s">
        <v>4330</v>
      </c>
      <c r="D2430" s="295">
        <v>390.7</v>
      </c>
      <c r="E2430" s="295">
        <v>344.42</v>
      </c>
      <c r="F2430" s="295">
        <v>35.19</v>
      </c>
      <c r="G2430" s="295">
        <v>11.09</v>
      </c>
      <c r="H2430" s="296">
        <v>4234.49</v>
      </c>
      <c r="I2430" s="296">
        <v>3961.02</v>
      </c>
      <c r="J2430" s="296">
        <v>180.01</v>
      </c>
      <c r="K2430" s="296">
        <v>93.46</v>
      </c>
      <c r="L2430" s="354">
        <v>10.838213463015101</v>
      </c>
      <c r="M2430" s="354">
        <v>11.500551652052726</v>
      </c>
      <c r="N2430" s="354">
        <v>5.1153736857061665</v>
      </c>
      <c r="O2430" s="354">
        <v>8.4274120829576198</v>
      </c>
      <c r="P2430" s="297"/>
      <c r="Q2430" s="297"/>
      <c r="R2430" s="297">
        <v>16</v>
      </c>
    </row>
    <row r="2431" spans="1:18" ht="60">
      <c r="A2431" s="293">
        <v>130</v>
      </c>
      <c r="B2431" s="290" t="s">
        <v>4331</v>
      </c>
      <c r="C2431" s="294" t="s">
        <v>4332</v>
      </c>
      <c r="D2431" s="295">
        <v>515.12</v>
      </c>
      <c r="E2431" s="295">
        <v>462.63</v>
      </c>
      <c r="F2431" s="295">
        <v>39.049999999999997</v>
      </c>
      <c r="G2431" s="295">
        <v>13.44</v>
      </c>
      <c r="H2431" s="296">
        <v>5632.27</v>
      </c>
      <c r="I2431" s="296">
        <v>5320.43</v>
      </c>
      <c r="J2431" s="296">
        <v>198.56</v>
      </c>
      <c r="K2431" s="296">
        <v>113.28</v>
      </c>
      <c r="L2431" s="354">
        <v>10.933898897344308</v>
      </c>
      <c r="M2431" s="354">
        <v>11.500399887599162</v>
      </c>
      <c r="N2431" s="354">
        <v>5.0847631241997444</v>
      </c>
      <c r="O2431" s="354">
        <v>8.4285714285714288</v>
      </c>
      <c r="P2431" s="297"/>
      <c r="Q2431" s="297"/>
      <c r="R2431" s="297">
        <v>16</v>
      </c>
    </row>
    <row r="2432" spans="1:18" ht="60">
      <c r="A2432" s="293">
        <v>131</v>
      </c>
      <c r="B2432" s="290" t="s">
        <v>4333</v>
      </c>
      <c r="C2432" s="294" t="s">
        <v>4334</v>
      </c>
      <c r="D2432" s="295">
        <v>554.26</v>
      </c>
      <c r="E2432" s="295">
        <v>490.14</v>
      </c>
      <c r="F2432" s="295">
        <v>39.4</v>
      </c>
      <c r="G2432" s="295">
        <v>24.72</v>
      </c>
      <c r="H2432" s="296">
        <v>6045.71</v>
      </c>
      <c r="I2432" s="296">
        <v>5636.84</v>
      </c>
      <c r="J2432" s="296">
        <v>200.42</v>
      </c>
      <c r="K2432" s="296">
        <v>208.45</v>
      </c>
      <c r="L2432" s="354">
        <v>10.907714790892362</v>
      </c>
      <c r="M2432" s="354">
        <v>11.500469253682622</v>
      </c>
      <c r="N2432" s="354">
        <v>5.0868020304568526</v>
      </c>
      <c r="O2432" s="354">
        <v>8.4324433656957929</v>
      </c>
      <c r="P2432" s="297"/>
      <c r="Q2432" s="297"/>
      <c r="R2432" s="297">
        <v>16</v>
      </c>
    </row>
    <row r="2433" spans="1:18" ht="60">
      <c r="A2433" s="293">
        <v>132</v>
      </c>
      <c r="B2433" s="290" t="s">
        <v>4335</v>
      </c>
      <c r="C2433" s="294" t="s">
        <v>4336</v>
      </c>
      <c r="D2433" s="295">
        <v>628.75</v>
      </c>
      <c r="E2433" s="295">
        <v>548.22</v>
      </c>
      <c r="F2433" s="295">
        <v>39.76</v>
      </c>
      <c r="G2433" s="295">
        <v>40.770000000000003</v>
      </c>
      <c r="H2433" s="296">
        <v>6850.92</v>
      </c>
      <c r="I2433" s="296">
        <v>6304.82</v>
      </c>
      <c r="J2433" s="296">
        <v>202.29</v>
      </c>
      <c r="K2433" s="296">
        <v>343.81</v>
      </c>
      <c r="L2433" s="354">
        <v>10.896095427435387</v>
      </c>
      <c r="M2433" s="354">
        <v>11.500528984714165</v>
      </c>
      <c r="N2433" s="354">
        <v>5.0877766599597587</v>
      </c>
      <c r="O2433" s="354">
        <v>8.4329163600686776</v>
      </c>
      <c r="P2433" s="297"/>
      <c r="Q2433" s="297"/>
      <c r="R2433" s="297">
        <v>16</v>
      </c>
    </row>
    <row r="2434" spans="1:18" ht="60">
      <c r="A2434" s="293">
        <v>133</v>
      </c>
      <c r="B2434" s="290" t="s">
        <v>4337</v>
      </c>
      <c r="C2434" s="294" t="s">
        <v>4338</v>
      </c>
      <c r="D2434" s="295">
        <v>824.81</v>
      </c>
      <c r="E2434" s="295">
        <v>712.28</v>
      </c>
      <c r="F2434" s="295">
        <v>44.83</v>
      </c>
      <c r="G2434" s="295">
        <v>67.7</v>
      </c>
      <c r="H2434" s="296">
        <v>8989.81</v>
      </c>
      <c r="I2434" s="296">
        <v>8191.58</v>
      </c>
      <c r="J2434" s="296">
        <v>227.2</v>
      </c>
      <c r="K2434" s="296">
        <v>571.03</v>
      </c>
      <c r="L2434" s="354">
        <v>10.899249524132831</v>
      </c>
      <c r="M2434" s="354">
        <v>11.500505419217163</v>
      </c>
      <c r="N2434" s="354">
        <v>5.0680347981262548</v>
      </c>
      <c r="O2434" s="354">
        <v>8.4347119645494821</v>
      </c>
      <c r="P2434" s="297"/>
      <c r="Q2434" s="297"/>
      <c r="R2434" s="297">
        <v>16</v>
      </c>
    </row>
    <row r="2435" spans="1:18" ht="60">
      <c r="A2435" s="293">
        <v>134</v>
      </c>
      <c r="B2435" s="290" t="s">
        <v>4339</v>
      </c>
      <c r="C2435" s="294" t="s">
        <v>4340</v>
      </c>
      <c r="D2435" s="295">
        <v>1015.4</v>
      </c>
      <c r="E2435" s="295">
        <v>885.51</v>
      </c>
      <c r="F2435" s="295">
        <v>49.4</v>
      </c>
      <c r="G2435" s="295">
        <v>80.489999999999995</v>
      </c>
      <c r="H2435" s="296">
        <v>11112.19</v>
      </c>
      <c r="I2435" s="296">
        <v>10183.81</v>
      </c>
      <c r="J2435" s="296">
        <v>249.47</v>
      </c>
      <c r="K2435" s="296">
        <v>678.91</v>
      </c>
      <c r="L2435" s="354">
        <v>10.943657671853458</v>
      </c>
      <c r="M2435" s="354">
        <v>11.500502535262164</v>
      </c>
      <c r="N2435" s="354">
        <v>5.05</v>
      </c>
      <c r="O2435" s="354">
        <v>8.4347123866318796</v>
      </c>
      <c r="P2435" s="297"/>
      <c r="Q2435" s="297"/>
      <c r="R2435" s="297">
        <v>16</v>
      </c>
    </row>
    <row r="2436" spans="1:18" ht="60">
      <c r="A2436" s="293">
        <v>135</v>
      </c>
      <c r="B2436" s="290" t="s">
        <v>4341</v>
      </c>
      <c r="C2436" s="294" t="s">
        <v>4342</v>
      </c>
      <c r="D2436" s="295">
        <v>1187.53</v>
      </c>
      <c r="E2436" s="295">
        <v>1029.19</v>
      </c>
      <c r="F2436" s="295">
        <v>53.98</v>
      </c>
      <c r="G2436" s="295">
        <v>104.36</v>
      </c>
      <c r="H2436" s="296">
        <v>12988.26</v>
      </c>
      <c r="I2436" s="296">
        <v>11836.19</v>
      </c>
      <c r="J2436" s="296">
        <v>271.82</v>
      </c>
      <c r="K2436" s="296">
        <v>880.25</v>
      </c>
      <c r="L2436" s="354">
        <v>10.937205796906184</v>
      </c>
      <c r="M2436" s="354">
        <v>11.500490677134446</v>
      </c>
      <c r="N2436" s="354">
        <v>5.0355687291589479</v>
      </c>
      <c r="O2436" s="354">
        <v>8.4347451130701412</v>
      </c>
      <c r="P2436" s="297"/>
      <c r="Q2436" s="297"/>
      <c r="R2436" s="297">
        <v>16</v>
      </c>
    </row>
    <row r="2437" spans="1:18" ht="60">
      <c r="A2437" s="293">
        <v>136</v>
      </c>
      <c r="B2437" s="290" t="s">
        <v>4343</v>
      </c>
      <c r="C2437" s="294" t="s">
        <v>4344</v>
      </c>
      <c r="D2437" s="295">
        <v>1506.73</v>
      </c>
      <c r="E2437" s="295">
        <v>1314.51</v>
      </c>
      <c r="F2437" s="295">
        <v>62.88</v>
      </c>
      <c r="G2437" s="295">
        <v>129.34</v>
      </c>
      <c r="H2437" s="296">
        <v>16523.54</v>
      </c>
      <c r="I2437" s="296">
        <v>15117.51</v>
      </c>
      <c r="J2437" s="296">
        <v>315.06</v>
      </c>
      <c r="K2437" s="296">
        <v>1090.97</v>
      </c>
      <c r="L2437" s="354">
        <v>10.96649034664472</v>
      </c>
      <c r="M2437" s="354">
        <v>11.500490677134446</v>
      </c>
      <c r="N2437" s="354">
        <v>5.010496183206107</v>
      </c>
      <c r="O2437" s="354">
        <v>8.4349002628730485</v>
      </c>
      <c r="P2437" s="297"/>
      <c r="Q2437" s="297"/>
      <c r="R2437" s="297">
        <v>16</v>
      </c>
    </row>
    <row r="2438" spans="1:18" ht="60">
      <c r="A2438" s="293">
        <v>137</v>
      </c>
      <c r="B2438" s="290" t="s">
        <v>4345</v>
      </c>
      <c r="C2438" s="294" t="s">
        <v>4346</v>
      </c>
      <c r="D2438" s="295">
        <v>1886.22</v>
      </c>
      <c r="E2438" s="295">
        <v>1660.97</v>
      </c>
      <c r="F2438" s="295">
        <v>71.45</v>
      </c>
      <c r="G2438" s="295">
        <v>153.80000000000001</v>
      </c>
      <c r="H2438" s="296">
        <v>20755.89</v>
      </c>
      <c r="I2438" s="296">
        <v>19101.97</v>
      </c>
      <c r="J2438" s="296">
        <v>356.58</v>
      </c>
      <c r="K2438" s="296">
        <v>1297.3399999999999</v>
      </c>
      <c r="L2438" s="354">
        <v>11.003960301555491</v>
      </c>
      <c r="M2438" s="354">
        <v>11.500490677134446</v>
      </c>
      <c r="N2438" s="354">
        <v>4.9906228131560528</v>
      </c>
      <c r="O2438" s="354">
        <v>8.4352405721716508</v>
      </c>
      <c r="P2438" s="297"/>
      <c r="Q2438" s="297"/>
      <c r="R2438" s="297">
        <v>16</v>
      </c>
    </row>
    <row r="2439" spans="1:18" ht="60">
      <c r="A2439" s="293">
        <v>138</v>
      </c>
      <c r="B2439" s="290" t="s">
        <v>4347</v>
      </c>
      <c r="C2439" s="294" t="s">
        <v>4348</v>
      </c>
      <c r="D2439" s="295">
        <v>2105.3200000000002</v>
      </c>
      <c r="E2439" s="295">
        <v>1834.2</v>
      </c>
      <c r="F2439" s="295">
        <v>97.36</v>
      </c>
      <c r="G2439" s="295">
        <v>173.76</v>
      </c>
      <c r="H2439" s="296">
        <v>23051.24</v>
      </c>
      <c r="I2439" s="296">
        <v>21094.2</v>
      </c>
      <c r="J2439" s="296">
        <v>491.35</v>
      </c>
      <c r="K2439" s="296">
        <v>1465.69</v>
      </c>
      <c r="L2439" s="354">
        <v>10.949043375828852</v>
      </c>
      <c r="M2439" s="354">
        <v>11.500490677134446</v>
      </c>
      <c r="N2439" s="354">
        <v>5.0467337715694329</v>
      </c>
      <c r="O2439" s="354">
        <v>8.4351404235727454</v>
      </c>
      <c r="P2439" s="297"/>
      <c r="Q2439" s="297"/>
      <c r="R2439" s="297">
        <v>16</v>
      </c>
    </row>
    <row r="2440" spans="1:18" ht="60">
      <c r="A2440" s="293">
        <v>139</v>
      </c>
      <c r="B2440" s="290" t="s">
        <v>4349</v>
      </c>
      <c r="C2440" s="294" t="s">
        <v>4350</v>
      </c>
      <c r="D2440" s="295">
        <v>2422.42</v>
      </c>
      <c r="E2440" s="295">
        <v>2119.52</v>
      </c>
      <c r="F2440" s="295">
        <v>106.64</v>
      </c>
      <c r="G2440" s="295">
        <v>196.26</v>
      </c>
      <c r="H2440" s="296">
        <v>26567.68</v>
      </c>
      <c r="I2440" s="296">
        <v>24375.52</v>
      </c>
      <c r="J2440" s="296">
        <v>536.59</v>
      </c>
      <c r="K2440" s="296">
        <v>1655.57</v>
      </c>
      <c r="L2440" s="354">
        <v>10.967412752536719</v>
      </c>
      <c r="M2440" s="354">
        <v>11.500490677134446</v>
      </c>
      <c r="N2440" s="354">
        <v>5.0317891972993252</v>
      </c>
      <c r="O2440" s="354">
        <v>8.4355956384388051</v>
      </c>
      <c r="P2440" s="297"/>
      <c r="Q2440" s="297"/>
      <c r="R2440" s="297">
        <v>16</v>
      </c>
    </row>
    <row r="2441" spans="1:18" ht="60">
      <c r="A2441" s="293">
        <v>140</v>
      </c>
      <c r="B2441" s="290" t="s">
        <v>4351</v>
      </c>
      <c r="C2441" s="294" t="s">
        <v>4352</v>
      </c>
      <c r="D2441" s="295">
        <v>3121.71</v>
      </c>
      <c r="E2441" s="295">
        <v>2700.35</v>
      </c>
      <c r="F2441" s="295">
        <v>117.21</v>
      </c>
      <c r="G2441" s="295">
        <v>304.14999999999998</v>
      </c>
      <c r="H2441" s="296">
        <v>34209.78</v>
      </c>
      <c r="I2441" s="296">
        <v>31055.35</v>
      </c>
      <c r="J2441" s="296">
        <v>588.74</v>
      </c>
      <c r="K2441" s="296">
        <v>2565.69</v>
      </c>
      <c r="L2441" s="354">
        <v>10.958666884495997</v>
      </c>
      <c r="M2441" s="354">
        <v>11.500490677134446</v>
      </c>
      <c r="N2441" s="354">
        <v>5.0229502602167058</v>
      </c>
      <c r="O2441" s="354">
        <v>8.43560743054414</v>
      </c>
      <c r="P2441" s="297"/>
      <c r="Q2441" s="297"/>
      <c r="R2441" s="297">
        <v>16</v>
      </c>
    </row>
    <row r="2442" spans="1:18" ht="60">
      <c r="A2442" s="293">
        <v>141</v>
      </c>
      <c r="B2442" s="290" t="s">
        <v>4353</v>
      </c>
      <c r="C2442" s="294" t="s">
        <v>4354</v>
      </c>
      <c r="D2442" s="295">
        <v>4426.43</v>
      </c>
      <c r="E2442" s="295">
        <v>3698.97</v>
      </c>
      <c r="F2442" s="295">
        <v>131.41999999999999</v>
      </c>
      <c r="G2442" s="295">
        <v>596.04</v>
      </c>
      <c r="H2442" s="296">
        <v>48226.12</v>
      </c>
      <c r="I2442" s="296">
        <v>42539.97</v>
      </c>
      <c r="J2442" s="296">
        <v>658.2</v>
      </c>
      <c r="K2442" s="296">
        <v>5027.95</v>
      </c>
      <c r="L2442" s="354">
        <v>10.895037309976663</v>
      </c>
      <c r="M2442" s="354">
        <v>11.500490677134447</v>
      </c>
      <c r="N2442" s="354">
        <v>5.0083701110942025</v>
      </c>
      <c r="O2442" s="354">
        <v>8.4355915710355021</v>
      </c>
      <c r="P2442" s="297"/>
      <c r="Q2442" s="297"/>
      <c r="R2442" s="297">
        <v>16</v>
      </c>
    </row>
    <row r="2443" spans="1:18" ht="60">
      <c r="A2443" s="293">
        <v>142</v>
      </c>
      <c r="B2443" s="290" t="s">
        <v>4355</v>
      </c>
      <c r="C2443" s="294" t="s">
        <v>4356</v>
      </c>
      <c r="D2443" s="295">
        <v>5272.88</v>
      </c>
      <c r="E2443" s="295">
        <v>4432.6499999999996</v>
      </c>
      <c r="F2443" s="295">
        <v>148.9</v>
      </c>
      <c r="G2443" s="295">
        <v>691.33</v>
      </c>
      <c r="H2443" s="296">
        <v>57552.59</v>
      </c>
      <c r="I2443" s="296">
        <v>50977.65</v>
      </c>
      <c r="J2443" s="296">
        <v>743.04</v>
      </c>
      <c r="K2443" s="296">
        <v>5831.9</v>
      </c>
      <c r="L2443" s="354">
        <v>10.914830225607258</v>
      </c>
      <c r="M2443" s="354">
        <v>11.500490677134447</v>
      </c>
      <c r="N2443" s="354">
        <v>4.9901947615849558</v>
      </c>
      <c r="O2443" s="354">
        <v>8.4357687356255315</v>
      </c>
      <c r="P2443" s="297"/>
      <c r="Q2443" s="297"/>
      <c r="R2443" s="297">
        <v>16</v>
      </c>
    </row>
    <row r="2444" spans="1:18" ht="60">
      <c r="A2444" s="293">
        <v>143</v>
      </c>
      <c r="B2444" s="290" t="s">
        <v>4357</v>
      </c>
      <c r="C2444" s="294" t="s">
        <v>4358</v>
      </c>
      <c r="D2444" s="295">
        <v>363.52</v>
      </c>
      <c r="E2444" s="295">
        <v>333.21</v>
      </c>
      <c r="F2444" s="295">
        <v>23.14</v>
      </c>
      <c r="G2444" s="295">
        <v>7.17</v>
      </c>
      <c r="H2444" s="296">
        <v>4014.53</v>
      </c>
      <c r="I2444" s="296">
        <v>3832.11</v>
      </c>
      <c r="J2444" s="296">
        <v>121.95</v>
      </c>
      <c r="K2444" s="296">
        <v>60.47</v>
      </c>
      <c r="L2444" s="354">
        <v>11.043491417253522</v>
      </c>
      <c r="M2444" s="354">
        <v>11.500585216530117</v>
      </c>
      <c r="N2444" s="354">
        <v>5.2700950734658596</v>
      </c>
      <c r="O2444" s="354">
        <v>8.4337517433751739</v>
      </c>
      <c r="P2444" s="297"/>
      <c r="Q2444" s="297"/>
      <c r="R2444" s="297">
        <v>16</v>
      </c>
    </row>
    <row r="2445" spans="1:18" ht="60">
      <c r="A2445" s="293">
        <v>144</v>
      </c>
      <c r="B2445" s="290" t="s">
        <v>4359</v>
      </c>
      <c r="C2445" s="294" t="s">
        <v>4360</v>
      </c>
      <c r="D2445" s="295">
        <v>379</v>
      </c>
      <c r="E2445" s="295">
        <v>344.42</v>
      </c>
      <c r="F2445" s="295">
        <v>23.49</v>
      </c>
      <c r="G2445" s="295">
        <v>11.09</v>
      </c>
      <c r="H2445" s="296">
        <v>4178.29</v>
      </c>
      <c r="I2445" s="296">
        <v>3961.02</v>
      </c>
      <c r="J2445" s="296">
        <v>123.81</v>
      </c>
      <c r="K2445" s="296">
        <v>93.46</v>
      </c>
      <c r="L2445" s="354">
        <v>11.024511873350923</v>
      </c>
      <c r="M2445" s="354">
        <v>11.500551652052726</v>
      </c>
      <c r="N2445" s="354">
        <v>5.2707535121328233</v>
      </c>
      <c r="O2445" s="354">
        <v>8.4274120829576198</v>
      </c>
      <c r="P2445" s="297"/>
      <c r="Q2445" s="297"/>
      <c r="R2445" s="297">
        <v>16</v>
      </c>
    </row>
    <row r="2446" spans="1:18" ht="60">
      <c r="A2446" s="293">
        <v>145</v>
      </c>
      <c r="B2446" s="290" t="s">
        <v>4361</v>
      </c>
      <c r="C2446" s="294" t="s">
        <v>4362</v>
      </c>
      <c r="D2446" s="295">
        <v>499.56</v>
      </c>
      <c r="E2446" s="295">
        <v>462.63</v>
      </c>
      <c r="F2446" s="295">
        <v>23.49</v>
      </c>
      <c r="G2446" s="295">
        <v>13.44</v>
      </c>
      <c r="H2446" s="296">
        <v>5557.52</v>
      </c>
      <c r="I2446" s="296">
        <v>5320.43</v>
      </c>
      <c r="J2446" s="296">
        <v>123.81</v>
      </c>
      <c r="K2446" s="296">
        <v>113.28</v>
      </c>
      <c r="L2446" s="354">
        <v>11.124829850268236</v>
      </c>
      <c r="M2446" s="354">
        <v>11.500399887599162</v>
      </c>
      <c r="N2446" s="354">
        <v>5.2707535121328233</v>
      </c>
      <c r="O2446" s="354">
        <v>8.4285714285714288</v>
      </c>
      <c r="P2446" s="297"/>
      <c r="Q2446" s="297"/>
      <c r="R2446" s="297">
        <v>16</v>
      </c>
    </row>
    <row r="2447" spans="1:18" ht="60">
      <c r="A2447" s="293">
        <v>146</v>
      </c>
      <c r="B2447" s="290" t="s">
        <v>4363</v>
      </c>
      <c r="C2447" s="294" t="s">
        <v>4364</v>
      </c>
      <c r="D2447" s="295">
        <v>538.70000000000005</v>
      </c>
      <c r="E2447" s="295">
        <v>490.14</v>
      </c>
      <c r="F2447" s="295">
        <v>23.84</v>
      </c>
      <c r="G2447" s="295">
        <v>24.72</v>
      </c>
      <c r="H2447" s="296">
        <v>5970.96</v>
      </c>
      <c r="I2447" s="296">
        <v>5636.84</v>
      </c>
      <c r="J2447" s="296">
        <v>125.67</v>
      </c>
      <c r="K2447" s="296">
        <v>208.45</v>
      </c>
      <c r="L2447" s="354">
        <v>11.084017078151104</v>
      </c>
      <c r="M2447" s="354">
        <v>11.500469253682622</v>
      </c>
      <c r="N2447" s="354">
        <v>5.2713926174496644</v>
      </c>
      <c r="O2447" s="354">
        <v>8.4324433656957929</v>
      </c>
      <c r="P2447" s="297"/>
      <c r="Q2447" s="297"/>
      <c r="R2447" s="297">
        <v>16</v>
      </c>
    </row>
    <row r="2448" spans="1:18" ht="12.75">
      <c r="A2448" s="379" t="s">
        <v>4365</v>
      </c>
      <c r="B2448" s="380"/>
      <c r="C2448" s="380"/>
      <c r="D2448" s="380"/>
      <c r="E2448" s="380"/>
      <c r="F2448" s="380"/>
      <c r="G2448" s="380"/>
      <c r="H2448" s="380"/>
      <c r="I2448" s="380"/>
      <c r="J2448" s="380"/>
      <c r="K2448" s="380"/>
      <c r="L2448" s="380"/>
      <c r="M2448" s="380"/>
      <c r="N2448" s="380"/>
      <c r="O2448" s="380"/>
      <c r="P2448" s="380"/>
      <c r="Q2448" s="380"/>
      <c r="R2448" s="380"/>
    </row>
    <row r="2449" spans="1:18" ht="72">
      <c r="A2449" s="293">
        <v>147</v>
      </c>
      <c r="B2449" s="290" t="s">
        <v>4366</v>
      </c>
      <c r="C2449" s="294" t="s">
        <v>4367</v>
      </c>
      <c r="D2449" s="295">
        <v>974.54</v>
      </c>
      <c r="E2449" s="295">
        <v>538.33000000000004</v>
      </c>
      <c r="F2449" s="295">
        <v>429.04</v>
      </c>
      <c r="G2449" s="295">
        <v>7.17</v>
      </c>
      <c r="H2449" s="296">
        <v>9001.7000000000007</v>
      </c>
      <c r="I2449" s="296">
        <v>6190.8</v>
      </c>
      <c r="J2449" s="296">
        <v>2750.43</v>
      </c>
      <c r="K2449" s="296">
        <v>60.47</v>
      </c>
      <c r="L2449" s="354">
        <v>9.2368707287540808</v>
      </c>
      <c r="M2449" s="354">
        <v>11.500009287983207</v>
      </c>
      <c r="N2449" s="354">
        <v>6.4106610106283792</v>
      </c>
      <c r="O2449" s="354">
        <v>8.4337517433751739</v>
      </c>
      <c r="P2449" s="297"/>
      <c r="Q2449" s="297"/>
      <c r="R2449" s="297">
        <v>17</v>
      </c>
    </row>
    <row r="2450" spans="1:18" ht="72">
      <c r="A2450" s="293">
        <v>148</v>
      </c>
      <c r="B2450" s="290" t="s">
        <v>4368</v>
      </c>
      <c r="C2450" s="294" t="s">
        <v>4369</v>
      </c>
      <c r="D2450" s="295">
        <v>989.93</v>
      </c>
      <c r="E2450" s="295">
        <v>549.44000000000005</v>
      </c>
      <c r="F2450" s="295">
        <v>429.4</v>
      </c>
      <c r="G2450" s="295">
        <v>11.09</v>
      </c>
      <c r="H2450" s="296">
        <v>9164.31</v>
      </c>
      <c r="I2450" s="296">
        <v>6318.56</v>
      </c>
      <c r="J2450" s="296">
        <v>2752.29</v>
      </c>
      <c r="K2450" s="296">
        <v>93.46</v>
      </c>
      <c r="L2450" s="354">
        <v>9.2575333609447128</v>
      </c>
      <c r="M2450" s="354">
        <v>11.5</v>
      </c>
      <c r="N2450" s="354">
        <v>6.4096180717279925</v>
      </c>
      <c r="O2450" s="354">
        <v>8.4274120829576198</v>
      </c>
      <c r="P2450" s="297"/>
      <c r="Q2450" s="297"/>
      <c r="R2450" s="297">
        <v>17</v>
      </c>
    </row>
    <row r="2451" spans="1:18" ht="72">
      <c r="A2451" s="293">
        <v>149</v>
      </c>
      <c r="B2451" s="290" t="s">
        <v>4370</v>
      </c>
      <c r="C2451" s="294" t="s">
        <v>4371</v>
      </c>
      <c r="D2451" s="295">
        <v>1189.6199999999999</v>
      </c>
      <c r="E2451" s="295">
        <v>666.6</v>
      </c>
      <c r="F2451" s="295">
        <v>509.58</v>
      </c>
      <c r="G2451" s="295">
        <v>13.44</v>
      </c>
      <c r="H2451" s="296">
        <v>11050.68</v>
      </c>
      <c r="I2451" s="296">
        <v>7665.9</v>
      </c>
      <c r="J2451" s="296">
        <v>3271.5</v>
      </c>
      <c r="K2451" s="296">
        <v>113.28</v>
      </c>
      <c r="L2451" s="354">
        <v>9.2892520300600196</v>
      </c>
      <c r="M2451" s="354">
        <v>11.499999999999998</v>
      </c>
      <c r="N2451" s="354">
        <v>6.4199929353585308</v>
      </c>
      <c r="O2451" s="354">
        <v>8.4285714285714288</v>
      </c>
      <c r="P2451" s="297"/>
      <c r="Q2451" s="297"/>
      <c r="R2451" s="297">
        <v>17</v>
      </c>
    </row>
    <row r="2452" spans="1:18" ht="72">
      <c r="A2452" s="293">
        <v>150</v>
      </c>
      <c r="B2452" s="290" t="s">
        <v>4372</v>
      </c>
      <c r="C2452" s="294" t="s">
        <v>4373</v>
      </c>
      <c r="D2452" s="295">
        <v>1228.52</v>
      </c>
      <c r="E2452" s="295">
        <v>693.87</v>
      </c>
      <c r="F2452" s="295">
        <v>509.93</v>
      </c>
      <c r="G2452" s="295">
        <v>24.72</v>
      </c>
      <c r="H2452" s="296">
        <v>11461.32</v>
      </c>
      <c r="I2452" s="296">
        <v>7979.51</v>
      </c>
      <c r="J2452" s="296">
        <v>3273.36</v>
      </c>
      <c r="K2452" s="296">
        <v>208.45</v>
      </c>
      <c r="L2452" s="354">
        <v>9.3293719271969522</v>
      </c>
      <c r="M2452" s="354">
        <v>11.50000720596077</v>
      </c>
      <c r="N2452" s="354">
        <v>6.419234012511521</v>
      </c>
      <c r="O2452" s="354">
        <v>8.4324433656957929</v>
      </c>
      <c r="P2452" s="297"/>
      <c r="Q2452" s="297"/>
      <c r="R2452" s="297">
        <v>17</v>
      </c>
    </row>
    <row r="2453" spans="1:18" ht="72">
      <c r="A2453" s="293">
        <v>151</v>
      </c>
      <c r="B2453" s="290" t="s">
        <v>4374</v>
      </c>
      <c r="C2453" s="294" t="s">
        <v>4375</v>
      </c>
      <c r="D2453" s="295">
        <v>1486.7</v>
      </c>
      <c r="E2453" s="295">
        <v>855.47</v>
      </c>
      <c r="F2453" s="295">
        <v>590.46</v>
      </c>
      <c r="G2453" s="295">
        <v>40.770000000000003</v>
      </c>
      <c r="H2453" s="296">
        <v>13976.16</v>
      </c>
      <c r="I2453" s="296">
        <v>9837.91</v>
      </c>
      <c r="J2453" s="296">
        <v>3794.44</v>
      </c>
      <c r="K2453" s="296">
        <v>343.81</v>
      </c>
      <c r="L2453" s="354">
        <v>9.4007937041770369</v>
      </c>
      <c r="M2453" s="354">
        <v>11.500005844740318</v>
      </c>
      <c r="N2453" s="354">
        <v>6.426243945398503</v>
      </c>
      <c r="O2453" s="354">
        <v>8.4329163600686776</v>
      </c>
      <c r="P2453" s="297"/>
      <c r="Q2453" s="297"/>
      <c r="R2453" s="297">
        <v>17</v>
      </c>
    </row>
    <row r="2454" spans="1:18" ht="72">
      <c r="A2454" s="293">
        <v>152</v>
      </c>
      <c r="B2454" s="290" t="s">
        <v>4376</v>
      </c>
      <c r="C2454" s="294" t="s">
        <v>4377</v>
      </c>
      <c r="D2454" s="295">
        <v>1762.05</v>
      </c>
      <c r="E2454" s="295">
        <v>1020.1</v>
      </c>
      <c r="F2454" s="295">
        <v>674.25</v>
      </c>
      <c r="G2454" s="295">
        <v>67.7</v>
      </c>
      <c r="H2454" s="296">
        <v>16637.86</v>
      </c>
      <c r="I2454" s="296">
        <v>11731.15</v>
      </c>
      <c r="J2454" s="296">
        <v>4335.68</v>
      </c>
      <c r="K2454" s="296">
        <v>571.03</v>
      </c>
      <c r="L2454" s="354">
        <v>9.4423313753866243</v>
      </c>
      <c r="M2454" s="354">
        <v>11.5</v>
      </c>
      <c r="N2454" s="354">
        <v>6.4303744901742679</v>
      </c>
      <c r="O2454" s="354">
        <v>8.4347119645494821</v>
      </c>
      <c r="P2454" s="297"/>
      <c r="Q2454" s="297"/>
      <c r="R2454" s="297">
        <v>17</v>
      </c>
    </row>
    <row r="2455" spans="1:18" ht="72">
      <c r="A2455" s="293">
        <v>153</v>
      </c>
      <c r="B2455" s="290" t="s">
        <v>4378</v>
      </c>
      <c r="C2455" s="294" t="s">
        <v>4379</v>
      </c>
      <c r="D2455" s="295">
        <v>2392.2800000000002</v>
      </c>
      <c r="E2455" s="295">
        <v>1393.8</v>
      </c>
      <c r="F2455" s="295">
        <v>917.99</v>
      </c>
      <c r="G2455" s="295">
        <v>80.489999999999995</v>
      </c>
      <c r="H2455" s="296">
        <v>22620.85</v>
      </c>
      <c r="I2455" s="296">
        <v>16028.7</v>
      </c>
      <c r="J2455" s="296">
        <v>5913.24</v>
      </c>
      <c r="K2455" s="296">
        <v>678.91</v>
      </c>
      <c r="L2455" s="354">
        <v>9.455770227565333</v>
      </c>
      <c r="M2455" s="354">
        <v>11.500000000000002</v>
      </c>
      <c r="N2455" s="354">
        <v>6.4415080774300373</v>
      </c>
      <c r="O2455" s="354">
        <v>8.4347123866318796</v>
      </c>
      <c r="P2455" s="297"/>
      <c r="Q2455" s="297"/>
      <c r="R2455" s="297">
        <v>17</v>
      </c>
    </row>
    <row r="2456" spans="1:18" ht="72">
      <c r="A2456" s="293">
        <v>154</v>
      </c>
      <c r="B2456" s="290" t="s">
        <v>4380</v>
      </c>
      <c r="C2456" s="294" t="s">
        <v>4381</v>
      </c>
      <c r="D2456" s="295">
        <v>2648.55</v>
      </c>
      <c r="E2456" s="295">
        <v>1545.3</v>
      </c>
      <c r="F2456" s="295">
        <v>998.89</v>
      </c>
      <c r="G2456" s="295">
        <v>104.36</v>
      </c>
      <c r="H2456" s="296">
        <v>25087.45</v>
      </c>
      <c r="I2456" s="296">
        <v>17770.95</v>
      </c>
      <c r="J2456" s="296">
        <v>6436.25</v>
      </c>
      <c r="K2456" s="296">
        <v>880.25</v>
      </c>
      <c r="L2456" s="354">
        <v>9.4721451360178204</v>
      </c>
      <c r="M2456" s="354">
        <v>11.5</v>
      </c>
      <c r="N2456" s="354">
        <v>6.4434021764158214</v>
      </c>
      <c r="O2456" s="354">
        <v>8.4347451130701412</v>
      </c>
      <c r="P2456" s="297"/>
      <c r="Q2456" s="297"/>
      <c r="R2456" s="297">
        <v>17</v>
      </c>
    </row>
    <row r="2457" spans="1:18" ht="72">
      <c r="A2457" s="293">
        <v>155</v>
      </c>
      <c r="B2457" s="290" t="s">
        <v>4382</v>
      </c>
      <c r="C2457" s="294" t="s">
        <v>4383</v>
      </c>
      <c r="D2457" s="295">
        <v>3301.43</v>
      </c>
      <c r="E2457" s="295">
        <v>1929.1</v>
      </c>
      <c r="F2457" s="295">
        <v>1242.99</v>
      </c>
      <c r="G2457" s="295">
        <v>129.34</v>
      </c>
      <c r="H2457" s="296">
        <v>31291.3</v>
      </c>
      <c r="I2457" s="296">
        <v>22184.65</v>
      </c>
      <c r="J2457" s="296">
        <v>8015.68</v>
      </c>
      <c r="K2457" s="296">
        <v>1090.97</v>
      </c>
      <c r="L2457" s="354">
        <v>9.4781049424037462</v>
      </c>
      <c r="M2457" s="354">
        <v>11.500000000000002</v>
      </c>
      <c r="N2457" s="354">
        <v>6.4487083564630447</v>
      </c>
      <c r="O2457" s="354">
        <v>8.4349002628730485</v>
      </c>
      <c r="P2457" s="297"/>
      <c r="Q2457" s="297"/>
      <c r="R2457" s="297">
        <v>17</v>
      </c>
    </row>
    <row r="2458" spans="1:18" ht="72">
      <c r="A2458" s="293">
        <v>156</v>
      </c>
      <c r="B2458" s="290" t="s">
        <v>4384</v>
      </c>
      <c r="C2458" s="294" t="s">
        <v>4385</v>
      </c>
      <c r="D2458" s="295">
        <v>3651.79</v>
      </c>
      <c r="E2458" s="295">
        <v>2181.6</v>
      </c>
      <c r="F2458" s="295">
        <v>1316.39</v>
      </c>
      <c r="G2458" s="295">
        <v>153.80000000000001</v>
      </c>
      <c r="H2458" s="296">
        <v>34875.82</v>
      </c>
      <c r="I2458" s="296">
        <v>25088.400000000001</v>
      </c>
      <c r="J2458" s="296">
        <v>8490.08</v>
      </c>
      <c r="K2458" s="296">
        <v>1297.3399999999999</v>
      </c>
      <c r="L2458" s="354">
        <v>9.550335588848208</v>
      </c>
      <c r="M2458" s="354">
        <v>11.500000000000002</v>
      </c>
      <c r="N2458" s="354">
        <v>6.4495172403315122</v>
      </c>
      <c r="O2458" s="354">
        <v>8.4352405721716508</v>
      </c>
      <c r="P2458" s="297"/>
      <c r="Q2458" s="297"/>
      <c r="R2458" s="297">
        <v>17</v>
      </c>
    </row>
    <row r="2459" spans="1:18" ht="72">
      <c r="A2459" s="293">
        <v>157</v>
      </c>
      <c r="B2459" s="290" t="s">
        <v>4386</v>
      </c>
      <c r="C2459" s="294" t="s">
        <v>4387</v>
      </c>
      <c r="D2459" s="295">
        <v>4126.78</v>
      </c>
      <c r="E2459" s="295">
        <v>2444.1999999999998</v>
      </c>
      <c r="F2459" s="295">
        <v>1508.82</v>
      </c>
      <c r="G2459" s="295">
        <v>173.76</v>
      </c>
      <c r="H2459" s="296">
        <v>39283.61</v>
      </c>
      <c r="I2459" s="296">
        <v>28108.3</v>
      </c>
      <c r="J2459" s="296">
        <v>9709.6200000000008</v>
      </c>
      <c r="K2459" s="296">
        <v>1465.69</v>
      </c>
      <c r="L2459" s="354">
        <v>9.5191917184826913</v>
      </c>
      <c r="M2459" s="354">
        <v>11.5</v>
      </c>
      <c r="N2459" s="354">
        <v>6.4352407841889701</v>
      </c>
      <c r="O2459" s="354">
        <v>8.4351404235727454</v>
      </c>
      <c r="P2459" s="297"/>
      <c r="Q2459" s="297"/>
      <c r="R2459" s="297">
        <v>17</v>
      </c>
    </row>
    <row r="2460" spans="1:18" ht="72">
      <c r="A2460" s="293">
        <v>158</v>
      </c>
      <c r="B2460" s="290" t="s">
        <v>4388</v>
      </c>
      <c r="C2460" s="294" t="s">
        <v>4389</v>
      </c>
      <c r="D2460" s="295">
        <v>4596.38</v>
      </c>
      <c r="E2460" s="295">
        <v>2727</v>
      </c>
      <c r="F2460" s="295">
        <v>1673.12</v>
      </c>
      <c r="G2460" s="295">
        <v>196.26</v>
      </c>
      <c r="H2460" s="296">
        <v>43787.91</v>
      </c>
      <c r="I2460" s="296">
        <v>31360.5</v>
      </c>
      <c r="J2460" s="296">
        <v>10771.84</v>
      </c>
      <c r="K2460" s="296">
        <v>1655.57</v>
      </c>
      <c r="L2460" s="354">
        <v>9.5266078957788523</v>
      </c>
      <c r="M2460" s="354">
        <v>11.5</v>
      </c>
      <c r="N2460" s="354">
        <v>6.4381753849096306</v>
      </c>
      <c r="O2460" s="354">
        <v>8.4355956384388051</v>
      </c>
      <c r="P2460" s="297"/>
      <c r="Q2460" s="297"/>
      <c r="R2460" s="297">
        <v>17</v>
      </c>
    </row>
    <row r="2461" spans="1:18" ht="72">
      <c r="A2461" s="293">
        <v>159</v>
      </c>
      <c r="B2461" s="290" t="s">
        <v>4390</v>
      </c>
      <c r="C2461" s="294" t="s">
        <v>4391</v>
      </c>
      <c r="D2461" s="295">
        <v>5251.9</v>
      </c>
      <c r="E2461" s="295">
        <v>3191.6</v>
      </c>
      <c r="F2461" s="295">
        <v>1756.15</v>
      </c>
      <c r="G2461" s="295">
        <v>304.14999999999998</v>
      </c>
      <c r="H2461" s="296">
        <v>50575.19</v>
      </c>
      <c r="I2461" s="296">
        <v>36703.4</v>
      </c>
      <c r="J2461" s="296">
        <v>11306.1</v>
      </c>
      <c r="K2461" s="296">
        <v>2565.69</v>
      </c>
      <c r="L2461" s="354">
        <v>9.6298844227803286</v>
      </c>
      <c r="M2461" s="354">
        <v>11.5</v>
      </c>
      <c r="N2461" s="354">
        <v>6.4380035873928767</v>
      </c>
      <c r="O2461" s="354">
        <v>8.43560743054414</v>
      </c>
      <c r="P2461" s="297"/>
      <c r="Q2461" s="297"/>
      <c r="R2461" s="297">
        <v>17</v>
      </c>
    </row>
    <row r="2462" spans="1:18" ht="72">
      <c r="A2462" s="293">
        <v>160</v>
      </c>
      <c r="B2462" s="290" t="s">
        <v>4392</v>
      </c>
      <c r="C2462" s="294" t="s">
        <v>4393</v>
      </c>
      <c r="D2462" s="295">
        <v>6960.32</v>
      </c>
      <c r="E2462" s="295">
        <v>4282.3999999999996</v>
      </c>
      <c r="F2462" s="295">
        <v>2081.88</v>
      </c>
      <c r="G2462" s="295">
        <v>596.04</v>
      </c>
      <c r="H2462" s="296">
        <v>67687.960000000006</v>
      </c>
      <c r="I2462" s="296">
        <v>49247.6</v>
      </c>
      <c r="J2462" s="296">
        <v>13412.41</v>
      </c>
      <c r="K2462" s="296">
        <v>5027.95</v>
      </c>
      <c r="L2462" s="354">
        <v>9.7248344903682611</v>
      </c>
      <c r="M2462" s="354">
        <v>11.5</v>
      </c>
      <c r="N2462" s="354">
        <v>6.4424510538551694</v>
      </c>
      <c r="O2462" s="354">
        <v>8.4355915710355021</v>
      </c>
      <c r="P2462" s="297"/>
      <c r="Q2462" s="297"/>
      <c r="R2462" s="297">
        <v>17</v>
      </c>
    </row>
    <row r="2463" spans="1:18" ht="72">
      <c r="A2463" s="293">
        <v>161</v>
      </c>
      <c r="B2463" s="290" t="s">
        <v>4394</v>
      </c>
      <c r="C2463" s="294" t="s">
        <v>4395</v>
      </c>
      <c r="D2463" s="295">
        <v>8475.2900000000009</v>
      </c>
      <c r="E2463" s="295">
        <v>5221.7</v>
      </c>
      <c r="F2463" s="295">
        <v>2562.2600000000002</v>
      </c>
      <c r="G2463" s="295">
        <v>691.33</v>
      </c>
      <c r="H2463" s="296">
        <v>82402.41</v>
      </c>
      <c r="I2463" s="296">
        <v>60049.55</v>
      </c>
      <c r="J2463" s="296">
        <v>16520.96</v>
      </c>
      <c r="K2463" s="296">
        <v>5831.9</v>
      </c>
      <c r="L2463" s="354">
        <v>9.7226655371084636</v>
      </c>
      <c r="M2463" s="354">
        <v>11.500000000000002</v>
      </c>
      <c r="N2463" s="354">
        <v>6.4478077946812569</v>
      </c>
      <c r="O2463" s="354">
        <v>8.4357687356255315</v>
      </c>
      <c r="P2463" s="297"/>
      <c r="Q2463" s="297"/>
      <c r="R2463" s="297">
        <v>17</v>
      </c>
    </row>
    <row r="2464" spans="1:18" ht="48">
      <c r="A2464" s="293">
        <v>162</v>
      </c>
      <c r="B2464" s="290" t="s">
        <v>4396</v>
      </c>
      <c r="C2464" s="294" t="s">
        <v>4397</v>
      </c>
      <c r="D2464" s="295">
        <v>787.83</v>
      </c>
      <c r="E2464" s="295">
        <v>434.3</v>
      </c>
      <c r="F2464" s="295">
        <v>346.36</v>
      </c>
      <c r="G2464" s="295">
        <v>7.17</v>
      </c>
      <c r="H2464" s="296">
        <v>7269.92</v>
      </c>
      <c r="I2464" s="296">
        <v>4994.45</v>
      </c>
      <c r="J2464" s="296">
        <v>2215</v>
      </c>
      <c r="K2464" s="296">
        <v>60.47</v>
      </c>
      <c r="L2464" s="354">
        <v>9.2277775662262158</v>
      </c>
      <c r="M2464" s="354">
        <v>11.5</v>
      </c>
      <c r="N2464" s="354">
        <v>6.3950802633098505</v>
      </c>
      <c r="O2464" s="354">
        <v>8.4337517433751739</v>
      </c>
      <c r="P2464" s="297"/>
      <c r="Q2464" s="297"/>
      <c r="R2464" s="297">
        <v>17</v>
      </c>
    </row>
    <row r="2465" spans="1:18" ht="48">
      <c r="A2465" s="293">
        <v>163</v>
      </c>
      <c r="B2465" s="290" t="s">
        <v>4398</v>
      </c>
      <c r="C2465" s="294" t="s">
        <v>4399</v>
      </c>
      <c r="D2465" s="295">
        <v>989.93</v>
      </c>
      <c r="E2465" s="295">
        <v>549.44000000000005</v>
      </c>
      <c r="F2465" s="295">
        <v>429.4</v>
      </c>
      <c r="G2465" s="295">
        <v>11.09</v>
      </c>
      <c r="H2465" s="296">
        <v>9164.31</v>
      </c>
      <c r="I2465" s="296">
        <v>6318.56</v>
      </c>
      <c r="J2465" s="296">
        <v>2752.29</v>
      </c>
      <c r="K2465" s="296">
        <v>93.46</v>
      </c>
      <c r="L2465" s="354">
        <v>9.2575333609447128</v>
      </c>
      <c r="M2465" s="354">
        <v>11.5</v>
      </c>
      <c r="N2465" s="354">
        <v>6.4096180717279925</v>
      </c>
      <c r="O2465" s="354">
        <v>8.4274120829576198</v>
      </c>
      <c r="P2465" s="297"/>
      <c r="Q2465" s="297"/>
      <c r="R2465" s="297">
        <v>17</v>
      </c>
    </row>
    <row r="2466" spans="1:18" ht="48">
      <c r="A2466" s="293">
        <v>164</v>
      </c>
      <c r="B2466" s="290" t="s">
        <v>4400</v>
      </c>
      <c r="C2466" s="294" t="s">
        <v>4401</v>
      </c>
      <c r="D2466" s="295">
        <v>1005.41</v>
      </c>
      <c r="E2466" s="295">
        <v>562.57000000000005</v>
      </c>
      <c r="F2466" s="295">
        <v>429.4</v>
      </c>
      <c r="G2466" s="295">
        <v>13.44</v>
      </c>
      <c r="H2466" s="296">
        <v>9335.1299999999992</v>
      </c>
      <c r="I2466" s="296">
        <v>6469.56</v>
      </c>
      <c r="J2466" s="296">
        <v>2752.29</v>
      </c>
      <c r="K2466" s="296">
        <v>113.28</v>
      </c>
      <c r="L2466" s="354">
        <v>9.2848986980435839</v>
      </c>
      <c r="M2466" s="354">
        <v>11.500008887782853</v>
      </c>
      <c r="N2466" s="354">
        <v>6.4096180717279925</v>
      </c>
      <c r="O2466" s="354">
        <v>8.4285714285714288</v>
      </c>
      <c r="P2466" s="297"/>
      <c r="Q2466" s="297"/>
      <c r="R2466" s="297">
        <v>17</v>
      </c>
    </row>
    <row r="2467" spans="1:18" ht="48">
      <c r="A2467" s="293">
        <v>165</v>
      </c>
      <c r="B2467" s="290" t="s">
        <v>4402</v>
      </c>
      <c r="C2467" s="294" t="s">
        <v>4403</v>
      </c>
      <c r="D2467" s="295">
        <v>1228.52</v>
      </c>
      <c r="E2467" s="295">
        <v>693.87</v>
      </c>
      <c r="F2467" s="295">
        <v>509.93</v>
      </c>
      <c r="G2467" s="295">
        <v>24.72</v>
      </c>
      <c r="H2467" s="296">
        <v>11461.32</v>
      </c>
      <c r="I2467" s="296">
        <v>7979.51</v>
      </c>
      <c r="J2467" s="296">
        <v>3273.36</v>
      </c>
      <c r="K2467" s="296">
        <v>208.45</v>
      </c>
      <c r="L2467" s="354">
        <v>9.3293719271969522</v>
      </c>
      <c r="M2467" s="354">
        <v>11.50000720596077</v>
      </c>
      <c r="N2467" s="354">
        <v>6.419234012511521</v>
      </c>
      <c r="O2467" s="354">
        <v>8.4324433656957929</v>
      </c>
      <c r="P2467" s="297"/>
      <c r="Q2467" s="297"/>
      <c r="R2467" s="297">
        <v>17</v>
      </c>
    </row>
    <row r="2468" spans="1:18" ht="48">
      <c r="A2468" s="293">
        <v>166</v>
      </c>
      <c r="B2468" s="290" t="s">
        <v>4404</v>
      </c>
      <c r="C2468" s="294" t="s">
        <v>4405</v>
      </c>
      <c r="D2468" s="295">
        <v>1302.49</v>
      </c>
      <c r="E2468" s="295">
        <v>751.44</v>
      </c>
      <c r="F2468" s="295">
        <v>510.28</v>
      </c>
      <c r="G2468" s="295">
        <v>40.770000000000003</v>
      </c>
      <c r="H2468" s="296">
        <v>12260.6</v>
      </c>
      <c r="I2468" s="296">
        <v>8641.56</v>
      </c>
      <c r="J2468" s="296">
        <v>3275.23</v>
      </c>
      <c r="K2468" s="296">
        <v>343.81</v>
      </c>
      <c r="L2468" s="354">
        <v>9.4132008691045623</v>
      </c>
      <c r="M2468" s="354">
        <v>11.499999999999998</v>
      </c>
      <c r="N2468" s="354">
        <v>6.4184957278356984</v>
      </c>
      <c r="O2468" s="354">
        <v>8.4329163600686776</v>
      </c>
      <c r="P2468" s="297"/>
      <c r="Q2468" s="297"/>
      <c r="R2468" s="297">
        <v>17</v>
      </c>
    </row>
    <row r="2469" spans="1:18" ht="48">
      <c r="A2469" s="293">
        <v>167</v>
      </c>
      <c r="B2469" s="290" t="s">
        <v>4406</v>
      </c>
      <c r="C2469" s="294" t="s">
        <v>4407</v>
      </c>
      <c r="D2469" s="295">
        <v>1573.31</v>
      </c>
      <c r="E2469" s="295">
        <v>914.05</v>
      </c>
      <c r="F2469" s="295">
        <v>591.55999999999995</v>
      </c>
      <c r="G2469" s="295">
        <v>67.7</v>
      </c>
      <c r="H2469" s="296">
        <v>14882.86</v>
      </c>
      <c r="I2469" s="296">
        <v>10511.58</v>
      </c>
      <c r="J2469" s="296">
        <v>3800.25</v>
      </c>
      <c r="K2469" s="296">
        <v>571.03</v>
      </c>
      <c r="L2469" s="354">
        <v>9.4595852057127967</v>
      </c>
      <c r="M2469" s="354">
        <v>11.500005470160277</v>
      </c>
      <c r="N2469" s="354">
        <v>6.4241158969504371</v>
      </c>
      <c r="O2469" s="354">
        <v>8.4347119645494821</v>
      </c>
      <c r="P2469" s="297"/>
      <c r="Q2469" s="297"/>
      <c r="R2469" s="297">
        <v>17</v>
      </c>
    </row>
    <row r="2470" spans="1:18" ht="48">
      <c r="A2470" s="293">
        <v>168</v>
      </c>
      <c r="B2470" s="290" t="s">
        <v>4408</v>
      </c>
      <c r="C2470" s="294" t="s">
        <v>4409</v>
      </c>
      <c r="D2470" s="295">
        <v>2209.85</v>
      </c>
      <c r="E2470" s="295">
        <v>1292.8</v>
      </c>
      <c r="F2470" s="295">
        <v>836.56</v>
      </c>
      <c r="G2470" s="295">
        <v>80.489999999999995</v>
      </c>
      <c r="H2470" s="296">
        <v>20932.03</v>
      </c>
      <c r="I2470" s="296">
        <v>14867.2</v>
      </c>
      <c r="J2470" s="296">
        <v>5385.92</v>
      </c>
      <c r="K2470" s="296">
        <v>678.91</v>
      </c>
      <c r="L2470" s="354">
        <v>9.4721496934181051</v>
      </c>
      <c r="M2470" s="354">
        <v>11.500000000000002</v>
      </c>
      <c r="N2470" s="354">
        <v>6.4381753849096306</v>
      </c>
      <c r="O2470" s="354">
        <v>8.4347123866318796</v>
      </c>
      <c r="P2470" s="297"/>
      <c r="Q2470" s="297"/>
      <c r="R2470" s="297">
        <v>17</v>
      </c>
    </row>
    <row r="2471" spans="1:18" ht="48">
      <c r="A2471" s="293">
        <v>169</v>
      </c>
      <c r="B2471" s="290" t="s">
        <v>4410</v>
      </c>
      <c r="C2471" s="294" t="s">
        <v>4411</v>
      </c>
      <c r="D2471" s="295">
        <v>2274.84</v>
      </c>
      <c r="E2471" s="295">
        <v>1333.2</v>
      </c>
      <c r="F2471" s="295">
        <v>837.28</v>
      </c>
      <c r="G2471" s="295">
        <v>104.36</v>
      </c>
      <c r="H2471" s="296">
        <v>21601.77</v>
      </c>
      <c r="I2471" s="296">
        <v>15331.8</v>
      </c>
      <c r="J2471" s="296">
        <v>5389.72</v>
      </c>
      <c r="K2471" s="296">
        <v>880.25</v>
      </c>
      <c r="L2471" s="354">
        <v>9.4959513636123862</v>
      </c>
      <c r="M2471" s="354">
        <v>11.499999999999998</v>
      </c>
      <c r="N2471" s="354">
        <v>6.4371775272310341</v>
      </c>
      <c r="O2471" s="354">
        <v>8.4347451130701412</v>
      </c>
      <c r="P2471" s="297"/>
      <c r="Q2471" s="297"/>
      <c r="R2471" s="297">
        <v>17</v>
      </c>
    </row>
    <row r="2472" spans="1:18" ht="48">
      <c r="A2472" s="293">
        <v>170</v>
      </c>
      <c r="B2472" s="290" t="s">
        <v>4412</v>
      </c>
      <c r="C2472" s="294" t="s">
        <v>4413</v>
      </c>
      <c r="D2472" s="295">
        <v>2928.97</v>
      </c>
      <c r="E2472" s="295">
        <v>1717</v>
      </c>
      <c r="F2472" s="295">
        <v>1082.6300000000001</v>
      </c>
      <c r="G2472" s="295">
        <v>129.34</v>
      </c>
      <c r="H2472" s="296">
        <v>27813.74</v>
      </c>
      <c r="I2472" s="296">
        <v>19745.5</v>
      </c>
      <c r="J2472" s="296">
        <v>6977.27</v>
      </c>
      <c r="K2472" s="296">
        <v>1090.97</v>
      </c>
      <c r="L2472" s="354">
        <v>9.4960822405145855</v>
      </c>
      <c r="M2472" s="354">
        <v>11.5</v>
      </c>
      <c r="N2472" s="354">
        <v>6.4447410472645315</v>
      </c>
      <c r="O2472" s="354">
        <v>8.4349002628730485</v>
      </c>
      <c r="P2472" s="297"/>
      <c r="Q2472" s="297"/>
      <c r="R2472" s="297">
        <v>17</v>
      </c>
    </row>
    <row r="2473" spans="1:18" ht="48">
      <c r="A2473" s="293">
        <v>171</v>
      </c>
      <c r="B2473" s="290" t="s">
        <v>4414</v>
      </c>
      <c r="C2473" s="294" t="s">
        <v>4415</v>
      </c>
      <c r="D2473" s="295">
        <v>3095.57</v>
      </c>
      <c r="E2473" s="295">
        <v>1858.4</v>
      </c>
      <c r="F2473" s="295">
        <v>1083.3699999999999</v>
      </c>
      <c r="G2473" s="295">
        <v>153.80000000000001</v>
      </c>
      <c r="H2473" s="296">
        <v>29650.080000000002</v>
      </c>
      <c r="I2473" s="296">
        <v>21371.599999999999</v>
      </c>
      <c r="J2473" s="296">
        <v>6981.14</v>
      </c>
      <c r="K2473" s="296">
        <v>1297.3399999999999</v>
      </c>
      <c r="L2473" s="354">
        <v>9.578229534463766</v>
      </c>
      <c r="M2473" s="354">
        <v>11.499999999999998</v>
      </c>
      <c r="N2473" s="354">
        <v>6.4439111291617834</v>
      </c>
      <c r="O2473" s="354">
        <v>8.4352405721716508</v>
      </c>
      <c r="P2473" s="297"/>
      <c r="Q2473" s="297"/>
      <c r="R2473" s="297">
        <v>17</v>
      </c>
    </row>
    <row r="2474" spans="1:18" ht="48">
      <c r="A2474" s="293">
        <v>172</v>
      </c>
      <c r="B2474" s="290" t="s">
        <v>4416</v>
      </c>
      <c r="C2474" s="294" t="s">
        <v>4417</v>
      </c>
      <c r="D2474" s="295">
        <v>3571.89</v>
      </c>
      <c r="E2474" s="295">
        <v>2131.1</v>
      </c>
      <c r="F2474" s="295">
        <v>1267.03</v>
      </c>
      <c r="G2474" s="295">
        <v>173.76</v>
      </c>
      <c r="H2474" s="296">
        <v>34117.22</v>
      </c>
      <c r="I2474" s="296">
        <v>24507.65</v>
      </c>
      <c r="J2474" s="296">
        <v>8143.88</v>
      </c>
      <c r="K2474" s="296">
        <v>1465.69</v>
      </c>
      <c r="L2474" s="354">
        <v>9.5515875348904924</v>
      </c>
      <c r="M2474" s="354">
        <v>11.500000000000002</v>
      </c>
      <c r="N2474" s="354">
        <v>6.4275352596228981</v>
      </c>
      <c r="O2474" s="354">
        <v>8.4351404235727454</v>
      </c>
      <c r="P2474" s="297"/>
      <c r="Q2474" s="297"/>
      <c r="R2474" s="297">
        <v>17</v>
      </c>
    </row>
    <row r="2475" spans="1:18" ht="48">
      <c r="A2475" s="293">
        <v>173</v>
      </c>
      <c r="B2475" s="290" t="s">
        <v>4418</v>
      </c>
      <c r="C2475" s="294" t="s">
        <v>4419</v>
      </c>
      <c r="D2475" s="295">
        <v>4040.24</v>
      </c>
      <c r="E2475" s="295">
        <v>2413.9</v>
      </c>
      <c r="F2475" s="295">
        <v>1430.08</v>
      </c>
      <c r="G2475" s="295">
        <v>196.26</v>
      </c>
      <c r="H2475" s="296">
        <v>38613.42</v>
      </c>
      <c r="I2475" s="296">
        <v>27759.85</v>
      </c>
      <c r="J2475" s="296">
        <v>9198</v>
      </c>
      <c r="K2475" s="296">
        <v>1655.57</v>
      </c>
      <c r="L2475" s="354">
        <v>9.5572094727045922</v>
      </c>
      <c r="M2475" s="354">
        <v>11.499999999999998</v>
      </c>
      <c r="N2475" s="354">
        <v>6.4318080107406583</v>
      </c>
      <c r="O2475" s="354">
        <v>8.4355956384388051</v>
      </c>
      <c r="P2475" s="297"/>
      <c r="Q2475" s="297"/>
      <c r="R2475" s="297">
        <v>17</v>
      </c>
    </row>
    <row r="2476" spans="1:18" ht="48">
      <c r="A2476" s="293">
        <v>174</v>
      </c>
      <c r="B2476" s="290" t="s">
        <v>4420</v>
      </c>
      <c r="C2476" s="294" t="s">
        <v>4421</v>
      </c>
      <c r="D2476" s="295">
        <v>4888.29</v>
      </c>
      <c r="E2476" s="295">
        <v>2989.6</v>
      </c>
      <c r="F2476" s="295">
        <v>1594.54</v>
      </c>
      <c r="G2476" s="295">
        <v>304.14999999999998</v>
      </c>
      <c r="H2476" s="296">
        <v>47205.67</v>
      </c>
      <c r="I2476" s="296">
        <v>34380.400000000001</v>
      </c>
      <c r="J2476" s="296">
        <v>10259.58</v>
      </c>
      <c r="K2476" s="296">
        <v>2565.69</v>
      </c>
      <c r="L2476" s="354">
        <v>9.6568881960767463</v>
      </c>
      <c r="M2476" s="354">
        <v>11.5</v>
      </c>
      <c r="N2476" s="354">
        <v>6.4341941876654083</v>
      </c>
      <c r="O2476" s="354">
        <v>8.43560743054414</v>
      </c>
      <c r="P2476" s="297"/>
      <c r="Q2476" s="297"/>
      <c r="R2476" s="297">
        <v>17</v>
      </c>
    </row>
    <row r="2477" spans="1:18" ht="48">
      <c r="A2477" s="293">
        <v>175</v>
      </c>
      <c r="B2477" s="290" t="s">
        <v>4422</v>
      </c>
      <c r="C2477" s="294" t="s">
        <v>4423</v>
      </c>
      <c r="D2477" s="295">
        <v>6599.22</v>
      </c>
      <c r="E2477" s="295">
        <v>4080.4</v>
      </c>
      <c r="F2477" s="295">
        <v>1922.78</v>
      </c>
      <c r="G2477" s="295">
        <v>596.04</v>
      </c>
      <c r="H2477" s="296">
        <v>64334.66</v>
      </c>
      <c r="I2477" s="296">
        <v>46924.6</v>
      </c>
      <c r="J2477" s="296">
        <v>12382.11</v>
      </c>
      <c r="K2477" s="296">
        <v>5027.95</v>
      </c>
      <c r="L2477" s="354">
        <v>9.7488278917811506</v>
      </c>
      <c r="M2477" s="354">
        <v>11.5</v>
      </c>
      <c r="N2477" s="354">
        <v>6.4396914883658045</v>
      </c>
      <c r="O2477" s="354">
        <v>8.4355915710355021</v>
      </c>
      <c r="P2477" s="297"/>
      <c r="Q2477" s="297"/>
      <c r="R2477" s="297">
        <v>17</v>
      </c>
    </row>
    <row r="2478" spans="1:18" ht="48">
      <c r="A2478" s="293">
        <v>176</v>
      </c>
      <c r="B2478" s="290" t="s">
        <v>4424</v>
      </c>
      <c r="C2478" s="294" t="s">
        <v>4425</v>
      </c>
      <c r="D2478" s="295">
        <v>7929.17</v>
      </c>
      <c r="E2478" s="295">
        <v>4908.6000000000004</v>
      </c>
      <c r="F2478" s="295">
        <v>2329.2399999999998</v>
      </c>
      <c r="G2478" s="295">
        <v>691.33</v>
      </c>
      <c r="H2478" s="296">
        <v>77292.820000000007</v>
      </c>
      <c r="I2478" s="296">
        <v>56448.9</v>
      </c>
      <c r="J2478" s="296">
        <v>15012.02</v>
      </c>
      <c r="K2478" s="296">
        <v>5831.9</v>
      </c>
      <c r="L2478" s="354">
        <v>9.7479080408163785</v>
      </c>
      <c r="M2478" s="354">
        <v>11.5</v>
      </c>
      <c r="N2478" s="354">
        <v>6.4450292799368043</v>
      </c>
      <c r="O2478" s="354">
        <v>8.4357687356255315</v>
      </c>
      <c r="P2478" s="297"/>
      <c r="Q2478" s="297"/>
      <c r="R2478" s="297">
        <v>17</v>
      </c>
    </row>
    <row r="2479" spans="1:18" ht="12.75">
      <c r="A2479" s="379" t="s">
        <v>4426</v>
      </c>
      <c r="B2479" s="380"/>
      <c r="C2479" s="380"/>
      <c r="D2479" s="380"/>
      <c r="E2479" s="380"/>
      <c r="F2479" s="380"/>
      <c r="G2479" s="380"/>
      <c r="H2479" s="380"/>
      <c r="I2479" s="380"/>
      <c r="J2479" s="380"/>
      <c r="K2479" s="380"/>
      <c r="L2479" s="380"/>
      <c r="M2479" s="380"/>
      <c r="N2479" s="380"/>
      <c r="O2479" s="380"/>
      <c r="P2479" s="380"/>
      <c r="Q2479" s="380"/>
      <c r="R2479" s="380"/>
    </row>
    <row r="2480" spans="1:18" ht="48">
      <c r="A2480" s="293">
        <v>177</v>
      </c>
      <c r="B2480" s="290" t="s">
        <v>4427</v>
      </c>
      <c r="C2480" s="294" t="s">
        <v>4428</v>
      </c>
      <c r="D2480" s="295">
        <v>164.5</v>
      </c>
      <c r="E2480" s="295">
        <v>29.8</v>
      </c>
      <c r="F2480" s="295">
        <v>134.18</v>
      </c>
      <c r="G2480" s="295">
        <v>0.52</v>
      </c>
      <c r="H2480" s="296">
        <v>1190.06</v>
      </c>
      <c r="I2480" s="296">
        <v>342.64</v>
      </c>
      <c r="J2480" s="296">
        <v>843.06</v>
      </c>
      <c r="K2480" s="296">
        <v>4.3600000000000003</v>
      </c>
      <c r="L2480" s="354">
        <v>7.2344072948328266</v>
      </c>
      <c r="M2480" s="354">
        <v>11.497986577181207</v>
      </c>
      <c r="N2480" s="354">
        <v>6.2830526158891038</v>
      </c>
      <c r="O2480" s="354">
        <v>8.384615384615385</v>
      </c>
      <c r="P2480" s="297"/>
      <c r="Q2480" s="297"/>
      <c r="R2480" s="297">
        <v>18</v>
      </c>
    </row>
    <row r="2481" spans="1:18" ht="48">
      <c r="A2481" s="293">
        <v>178</v>
      </c>
      <c r="B2481" s="290" t="s">
        <v>4429</v>
      </c>
      <c r="C2481" s="294" t="s">
        <v>4430</v>
      </c>
      <c r="D2481" s="295">
        <v>214.56</v>
      </c>
      <c r="E2481" s="295">
        <v>41.61</v>
      </c>
      <c r="F2481" s="295">
        <v>171.91</v>
      </c>
      <c r="G2481" s="295">
        <v>1.04</v>
      </c>
      <c r="H2481" s="296">
        <v>1574.45</v>
      </c>
      <c r="I2481" s="296">
        <v>478.54</v>
      </c>
      <c r="J2481" s="296">
        <v>1087.19</v>
      </c>
      <c r="K2481" s="296">
        <v>8.7200000000000006</v>
      </c>
      <c r="L2481" s="354">
        <v>7.3380406413124533</v>
      </c>
      <c r="M2481" s="354">
        <v>11.500600817111271</v>
      </c>
      <c r="N2481" s="354">
        <v>6.3241812576348098</v>
      </c>
      <c r="O2481" s="354">
        <v>8.384615384615385</v>
      </c>
      <c r="P2481" s="297"/>
      <c r="Q2481" s="297"/>
      <c r="R2481" s="297">
        <v>18</v>
      </c>
    </row>
    <row r="2482" spans="1:18" ht="48">
      <c r="A2482" s="293">
        <v>179</v>
      </c>
      <c r="B2482" s="290" t="s">
        <v>4431</v>
      </c>
      <c r="C2482" s="294" t="s">
        <v>4432</v>
      </c>
      <c r="D2482" s="295">
        <v>239.45</v>
      </c>
      <c r="E2482" s="295">
        <v>48.78</v>
      </c>
      <c r="F2482" s="295">
        <v>188.52</v>
      </c>
      <c r="G2482" s="295">
        <v>2.15</v>
      </c>
      <c r="H2482" s="296">
        <v>1773.38</v>
      </c>
      <c r="I2482" s="296">
        <v>561</v>
      </c>
      <c r="J2482" s="296">
        <v>1194.3699999999999</v>
      </c>
      <c r="K2482" s="296">
        <v>18.010000000000002</v>
      </c>
      <c r="L2482" s="354">
        <v>7.4060555439548974</v>
      </c>
      <c r="M2482" s="354">
        <v>11.500615006150062</v>
      </c>
      <c r="N2482" s="354">
        <v>6.3355081688945463</v>
      </c>
      <c r="O2482" s="354">
        <v>8.3767441860465119</v>
      </c>
      <c r="P2482" s="297"/>
      <c r="Q2482" s="297"/>
      <c r="R2482" s="297">
        <v>18</v>
      </c>
    </row>
    <row r="2483" spans="1:18" ht="48">
      <c r="A2483" s="293">
        <v>180</v>
      </c>
      <c r="B2483" s="290" t="s">
        <v>4433</v>
      </c>
      <c r="C2483" s="294" t="s">
        <v>4434</v>
      </c>
      <c r="D2483" s="295">
        <v>274.61</v>
      </c>
      <c r="E2483" s="295">
        <v>57.07</v>
      </c>
      <c r="F2483" s="295">
        <v>213.7</v>
      </c>
      <c r="G2483" s="295">
        <v>3.84</v>
      </c>
      <c r="H2483" s="296">
        <v>2045.76</v>
      </c>
      <c r="I2483" s="296">
        <v>656.25</v>
      </c>
      <c r="J2483" s="296">
        <v>1357.29</v>
      </c>
      <c r="K2483" s="296">
        <v>32.22</v>
      </c>
      <c r="L2483" s="354">
        <v>7.4496922908852552</v>
      </c>
      <c r="M2483" s="354">
        <v>11.499036271245838</v>
      </c>
      <c r="N2483" s="354">
        <v>6.3513804398689757</v>
      </c>
      <c r="O2483" s="354">
        <v>8.390625</v>
      </c>
      <c r="P2483" s="297"/>
      <c r="Q2483" s="297"/>
      <c r="R2483" s="297">
        <v>18</v>
      </c>
    </row>
    <row r="2484" spans="1:18" ht="48">
      <c r="A2484" s="293">
        <v>181</v>
      </c>
      <c r="B2484" s="290" t="s">
        <v>4435</v>
      </c>
      <c r="C2484" s="294" t="s">
        <v>4436</v>
      </c>
      <c r="D2484" s="295">
        <v>316.8</v>
      </c>
      <c r="E2484" s="295">
        <v>68.069999999999993</v>
      </c>
      <c r="F2484" s="295">
        <v>243.97</v>
      </c>
      <c r="G2484" s="295">
        <v>4.76</v>
      </c>
      <c r="H2484" s="296">
        <v>2375.7800000000002</v>
      </c>
      <c r="I2484" s="296">
        <v>782.85</v>
      </c>
      <c r="J2484" s="296">
        <v>1553.04</v>
      </c>
      <c r="K2484" s="296">
        <v>39.89</v>
      </c>
      <c r="L2484" s="354">
        <v>7.4993055555555559</v>
      </c>
      <c r="M2484" s="354">
        <v>11.500661084178054</v>
      </c>
      <c r="N2484" s="354">
        <v>6.3657007009058493</v>
      </c>
      <c r="O2484" s="354">
        <v>8.3802521008403374</v>
      </c>
      <c r="P2484" s="297"/>
      <c r="Q2484" s="297"/>
      <c r="R2484" s="297">
        <v>18</v>
      </c>
    </row>
    <row r="2485" spans="1:18" ht="48">
      <c r="A2485" s="293">
        <v>182</v>
      </c>
      <c r="B2485" s="290" t="s">
        <v>4437</v>
      </c>
      <c r="C2485" s="294" t="s">
        <v>4438</v>
      </c>
      <c r="D2485" s="295">
        <v>354.09</v>
      </c>
      <c r="E2485" s="295">
        <v>77.97</v>
      </c>
      <c r="F2485" s="295">
        <v>269.14999999999998</v>
      </c>
      <c r="G2485" s="295">
        <v>6.97</v>
      </c>
      <c r="H2485" s="296">
        <v>2671.1</v>
      </c>
      <c r="I2485" s="296">
        <v>896.68</v>
      </c>
      <c r="J2485" s="296">
        <v>1715.96</v>
      </c>
      <c r="K2485" s="296">
        <v>58.46</v>
      </c>
      <c r="L2485" s="354">
        <v>7.5435623711485782</v>
      </c>
      <c r="M2485" s="354">
        <v>11.500320636142105</v>
      </c>
      <c r="N2485" s="354">
        <v>6.3754783577930532</v>
      </c>
      <c r="O2485" s="354">
        <v>8.3873744619799151</v>
      </c>
      <c r="P2485" s="297"/>
      <c r="Q2485" s="297"/>
      <c r="R2485" s="297">
        <v>18</v>
      </c>
    </row>
    <row r="2486" spans="1:18" ht="48">
      <c r="A2486" s="293">
        <v>183</v>
      </c>
      <c r="B2486" s="290" t="s">
        <v>4439</v>
      </c>
      <c r="C2486" s="294" t="s">
        <v>4440</v>
      </c>
      <c r="D2486" s="295">
        <v>394.49</v>
      </c>
      <c r="E2486" s="295">
        <v>88.38</v>
      </c>
      <c r="F2486" s="295">
        <v>298.16000000000003</v>
      </c>
      <c r="G2486" s="295">
        <v>7.95</v>
      </c>
      <c r="H2486" s="296">
        <v>2986.61</v>
      </c>
      <c r="I2486" s="296">
        <v>1016.31</v>
      </c>
      <c r="J2486" s="296">
        <v>1903.59</v>
      </c>
      <c r="K2486" s="296">
        <v>66.709999999999994</v>
      </c>
      <c r="L2486" s="354">
        <v>7.5708129483637103</v>
      </c>
      <c r="M2486" s="354">
        <v>11.499321113374066</v>
      </c>
      <c r="N2486" s="354">
        <v>6.3844580091226177</v>
      </c>
      <c r="O2486" s="354">
        <v>8.3911949685534584</v>
      </c>
      <c r="P2486" s="297"/>
      <c r="Q2486" s="297"/>
      <c r="R2486" s="297">
        <v>18</v>
      </c>
    </row>
    <row r="2487" spans="1:18" ht="48">
      <c r="A2487" s="293">
        <v>184</v>
      </c>
      <c r="B2487" s="290" t="s">
        <v>4441</v>
      </c>
      <c r="C2487" s="294" t="s">
        <v>4442</v>
      </c>
      <c r="D2487" s="295">
        <v>435.74</v>
      </c>
      <c r="E2487" s="295">
        <v>99.38</v>
      </c>
      <c r="F2487" s="295">
        <v>327.23</v>
      </c>
      <c r="G2487" s="295">
        <v>9.1300000000000008</v>
      </c>
      <c r="H2487" s="296">
        <v>3311.01</v>
      </c>
      <c r="I2487" s="296">
        <v>1142.92</v>
      </c>
      <c r="J2487" s="296">
        <v>2091.52</v>
      </c>
      <c r="K2487" s="296">
        <v>76.569999999999993</v>
      </c>
      <c r="L2487" s="354">
        <v>7.5985909028319645</v>
      </c>
      <c r="M2487" s="354">
        <v>11.500503119339909</v>
      </c>
      <c r="N2487" s="354">
        <v>6.391590013140604</v>
      </c>
      <c r="O2487" s="354">
        <v>8.3866374589266144</v>
      </c>
      <c r="P2487" s="297"/>
      <c r="Q2487" s="297"/>
      <c r="R2487" s="297">
        <v>18</v>
      </c>
    </row>
    <row r="2488" spans="1:18" ht="48">
      <c r="A2488" s="293">
        <v>185</v>
      </c>
      <c r="B2488" s="290" t="s">
        <v>4443</v>
      </c>
      <c r="C2488" s="294" t="s">
        <v>4444</v>
      </c>
      <c r="D2488" s="295">
        <v>475.65</v>
      </c>
      <c r="E2488" s="295">
        <v>113.12</v>
      </c>
      <c r="F2488" s="295">
        <v>352.43</v>
      </c>
      <c r="G2488" s="295">
        <v>10.1</v>
      </c>
      <c r="H2488" s="296">
        <v>3640.22</v>
      </c>
      <c r="I2488" s="296">
        <v>1300.8800000000001</v>
      </c>
      <c r="J2488" s="296">
        <v>2254.52</v>
      </c>
      <c r="K2488" s="296">
        <v>84.82</v>
      </c>
      <c r="L2488" s="354">
        <v>7.6531483233469988</v>
      </c>
      <c r="M2488" s="354">
        <v>11.5</v>
      </c>
      <c r="N2488" s="354">
        <v>6.397071758930851</v>
      </c>
      <c r="O2488" s="354">
        <v>8.3980198019801975</v>
      </c>
      <c r="P2488" s="297"/>
      <c r="Q2488" s="297"/>
      <c r="R2488" s="297">
        <v>18</v>
      </c>
    </row>
    <row r="2489" spans="1:18" ht="48">
      <c r="A2489" s="293">
        <v>186</v>
      </c>
      <c r="B2489" s="290" t="s">
        <v>4445</v>
      </c>
      <c r="C2489" s="294" t="s">
        <v>4446</v>
      </c>
      <c r="D2489" s="295">
        <v>508.32</v>
      </c>
      <c r="E2489" s="295">
        <v>117.16</v>
      </c>
      <c r="F2489" s="295">
        <v>377.86</v>
      </c>
      <c r="G2489" s="295">
        <v>13.3</v>
      </c>
      <c r="H2489" s="296">
        <v>3877.77</v>
      </c>
      <c r="I2489" s="296">
        <v>1347.34</v>
      </c>
      <c r="J2489" s="296">
        <v>2418.79</v>
      </c>
      <c r="K2489" s="296">
        <v>111.64</v>
      </c>
      <c r="L2489" s="354">
        <v>7.6286000944287062</v>
      </c>
      <c r="M2489" s="354">
        <v>11.5</v>
      </c>
      <c r="N2489" s="354">
        <v>6.4012861906526224</v>
      </c>
      <c r="O2489" s="354">
        <v>8.3939849624060141</v>
      </c>
      <c r="P2489" s="297"/>
      <c r="Q2489" s="297"/>
      <c r="R2489" s="297">
        <v>18</v>
      </c>
    </row>
    <row r="2490" spans="1:18" ht="48">
      <c r="A2490" s="293">
        <v>187</v>
      </c>
      <c r="B2490" s="290" t="s">
        <v>4447</v>
      </c>
      <c r="C2490" s="294" t="s">
        <v>4448</v>
      </c>
      <c r="D2490" s="295">
        <v>565.71</v>
      </c>
      <c r="E2490" s="295">
        <v>141.4</v>
      </c>
      <c r="F2490" s="295">
        <v>408.4</v>
      </c>
      <c r="G2490" s="295">
        <v>15.91</v>
      </c>
      <c r="H2490" s="296">
        <v>4375.57</v>
      </c>
      <c r="I2490" s="296">
        <v>1626.1</v>
      </c>
      <c r="J2490" s="296">
        <v>2615.9499999999998</v>
      </c>
      <c r="K2490" s="296">
        <v>133.52000000000001</v>
      </c>
      <c r="L2490" s="354">
        <v>7.7346520301921471</v>
      </c>
      <c r="M2490" s="354">
        <v>11.499999999999998</v>
      </c>
      <c r="N2490" s="354">
        <v>6.4053623898139076</v>
      </c>
      <c r="O2490" s="354">
        <v>8.3922061596480209</v>
      </c>
      <c r="P2490" s="297"/>
      <c r="Q2490" s="297"/>
      <c r="R2490" s="297">
        <v>18</v>
      </c>
    </row>
    <row r="2491" spans="1:18" ht="48">
      <c r="A2491" s="293">
        <v>188</v>
      </c>
      <c r="B2491" s="290" t="s">
        <v>4449</v>
      </c>
      <c r="C2491" s="294" t="s">
        <v>4450</v>
      </c>
      <c r="D2491" s="295">
        <v>626.30999999999995</v>
      </c>
      <c r="E2491" s="295">
        <v>163.62</v>
      </c>
      <c r="F2491" s="295">
        <v>437.53</v>
      </c>
      <c r="G2491" s="295">
        <v>25.16</v>
      </c>
      <c r="H2491" s="296">
        <v>4897.1099999999997</v>
      </c>
      <c r="I2491" s="296">
        <v>1881.63</v>
      </c>
      <c r="J2491" s="296">
        <v>2804.25</v>
      </c>
      <c r="K2491" s="296">
        <v>211.23</v>
      </c>
      <c r="L2491" s="354">
        <v>7.8189874024045602</v>
      </c>
      <c r="M2491" s="354">
        <v>11.5</v>
      </c>
      <c r="N2491" s="354">
        <v>6.4092747925856512</v>
      </c>
      <c r="O2491" s="354">
        <v>8.3954689984101751</v>
      </c>
      <c r="P2491" s="297"/>
      <c r="Q2491" s="297"/>
      <c r="R2491" s="297">
        <v>18</v>
      </c>
    </row>
    <row r="2492" spans="1:18" ht="48">
      <c r="A2492" s="293">
        <v>189</v>
      </c>
      <c r="B2492" s="290" t="s">
        <v>4451</v>
      </c>
      <c r="C2492" s="294" t="s">
        <v>4452</v>
      </c>
      <c r="D2492" s="295">
        <v>190.95</v>
      </c>
      <c r="E2492" s="295">
        <v>34.950000000000003</v>
      </c>
      <c r="F2492" s="295">
        <v>155.47999999999999</v>
      </c>
      <c r="G2492" s="295">
        <v>0.52</v>
      </c>
      <c r="H2492" s="296">
        <v>1387.22</v>
      </c>
      <c r="I2492" s="296">
        <v>401.88</v>
      </c>
      <c r="J2492" s="296">
        <v>980.98</v>
      </c>
      <c r="K2492" s="296">
        <v>4.3600000000000003</v>
      </c>
      <c r="L2492" s="354">
        <v>7.2648337261063114</v>
      </c>
      <c r="M2492" s="354">
        <v>11.498712446351931</v>
      </c>
      <c r="N2492" s="354">
        <v>6.3093645484949841</v>
      </c>
      <c r="O2492" s="354">
        <v>8.384615384615385</v>
      </c>
      <c r="P2492" s="297"/>
      <c r="Q2492" s="297"/>
      <c r="R2492" s="297">
        <v>18</v>
      </c>
    </row>
    <row r="2493" spans="1:18" ht="48">
      <c r="A2493" s="293">
        <v>190</v>
      </c>
      <c r="B2493" s="290" t="s">
        <v>4453</v>
      </c>
      <c r="C2493" s="294" t="s">
        <v>4454</v>
      </c>
      <c r="D2493" s="295">
        <v>234.98</v>
      </c>
      <c r="E2493" s="295">
        <v>45.75</v>
      </c>
      <c r="F2493" s="295">
        <v>188.19</v>
      </c>
      <c r="G2493" s="295">
        <v>1.04</v>
      </c>
      <c r="H2493" s="296">
        <v>1727.54</v>
      </c>
      <c r="I2493" s="296">
        <v>526.16</v>
      </c>
      <c r="J2493" s="296">
        <v>1192.6600000000001</v>
      </c>
      <c r="K2493" s="296">
        <v>8.7200000000000006</v>
      </c>
      <c r="L2493" s="354">
        <v>7.351859732743212</v>
      </c>
      <c r="M2493" s="354">
        <v>11.500765027322403</v>
      </c>
      <c r="N2493" s="354">
        <v>6.3375312184494401</v>
      </c>
      <c r="O2493" s="354">
        <v>8.384615384615385</v>
      </c>
      <c r="P2493" s="297"/>
      <c r="Q2493" s="297"/>
      <c r="R2493" s="297">
        <v>18</v>
      </c>
    </row>
    <row r="2494" spans="1:18" ht="48">
      <c r="A2494" s="293">
        <v>191</v>
      </c>
      <c r="B2494" s="290" t="s">
        <v>4455</v>
      </c>
      <c r="C2494" s="294" t="s">
        <v>4456</v>
      </c>
      <c r="D2494" s="295">
        <v>271.77999999999997</v>
      </c>
      <c r="E2494" s="295">
        <v>56.06</v>
      </c>
      <c r="F2494" s="295">
        <v>213.57</v>
      </c>
      <c r="G2494" s="295">
        <v>2.15</v>
      </c>
      <c r="H2494" s="296">
        <v>2019.26</v>
      </c>
      <c r="I2494" s="296">
        <v>644.63</v>
      </c>
      <c r="J2494" s="296">
        <v>1356.62</v>
      </c>
      <c r="K2494" s="296">
        <v>18.010000000000002</v>
      </c>
      <c r="L2494" s="354">
        <v>7.429759364191626</v>
      </c>
      <c r="M2494" s="354">
        <v>11.498929718159115</v>
      </c>
      <c r="N2494" s="354">
        <v>6.3521093786580511</v>
      </c>
      <c r="O2494" s="354">
        <v>8.3767441860465119</v>
      </c>
      <c r="P2494" s="297"/>
      <c r="Q2494" s="297"/>
      <c r="R2494" s="297">
        <v>18</v>
      </c>
    </row>
    <row r="2495" spans="1:18" ht="48">
      <c r="A2495" s="293">
        <v>192</v>
      </c>
      <c r="B2495" s="290" t="s">
        <v>4457</v>
      </c>
      <c r="C2495" s="294" t="s">
        <v>4458</v>
      </c>
      <c r="D2495" s="295">
        <v>310.07</v>
      </c>
      <c r="E2495" s="295">
        <v>67.47</v>
      </c>
      <c r="F2495" s="295">
        <v>238.76</v>
      </c>
      <c r="G2495" s="295">
        <v>3.84</v>
      </c>
      <c r="H2495" s="296">
        <v>2327.64</v>
      </c>
      <c r="I2495" s="296">
        <v>775.88</v>
      </c>
      <c r="J2495" s="296">
        <v>1519.54</v>
      </c>
      <c r="K2495" s="296">
        <v>32.22</v>
      </c>
      <c r="L2495" s="354">
        <v>7.5068210404102294</v>
      </c>
      <c r="M2495" s="354">
        <v>11.499629464947384</v>
      </c>
      <c r="N2495" s="354">
        <v>6.3642988775339253</v>
      </c>
      <c r="O2495" s="354">
        <v>8.390625</v>
      </c>
      <c r="P2495" s="297"/>
      <c r="Q2495" s="297"/>
      <c r="R2495" s="297">
        <v>18</v>
      </c>
    </row>
    <row r="2496" spans="1:18" ht="48">
      <c r="A2496" s="293">
        <v>193</v>
      </c>
      <c r="B2496" s="290" t="s">
        <v>4459</v>
      </c>
      <c r="C2496" s="294" t="s">
        <v>4460</v>
      </c>
      <c r="D2496" s="295">
        <v>373.42</v>
      </c>
      <c r="E2496" s="295">
        <v>79.59</v>
      </c>
      <c r="F2496" s="295">
        <v>289.07</v>
      </c>
      <c r="G2496" s="295">
        <v>4.76</v>
      </c>
      <c r="H2496" s="296">
        <v>2800.24</v>
      </c>
      <c r="I2496" s="296">
        <v>915.26</v>
      </c>
      <c r="J2496" s="296">
        <v>1845.09</v>
      </c>
      <c r="K2496" s="296">
        <v>39.89</v>
      </c>
      <c r="L2496" s="354">
        <v>7.4989020405977174</v>
      </c>
      <c r="M2496" s="354">
        <v>11.499685890187209</v>
      </c>
      <c r="N2496" s="354">
        <v>6.3828484450133187</v>
      </c>
      <c r="O2496" s="354">
        <v>8.3802521008403374</v>
      </c>
      <c r="P2496" s="297"/>
      <c r="Q2496" s="297"/>
      <c r="R2496" s="297">
        <v>18</v>
      </c>
    </row>
    <row r="2497" spans="1:18" ht="48">
      <c r="A2497" s="293">
        <v>194</v>
      </c>
      <c r="B2497" s="290" t="s">
        <v>4461</v>
      </c>
      <c r="C2497" s="294" t="s">
        <v>4462</v>
      </c>
      <c r="D2497" s="295">
        <v>416.73</v>
      </c>
      <c r="E2497" s="295">
        <v>90.5</v>
      </c>
      <c r="F2497" s="295">
        <v>319.26</v>
      </c>
      <c r="G2497" s="295">
        <v>6.97</v>
      </c>
      <c r="H2497" s="296">
        <v>3139.63</v>
      </c>
      <c r="I2497" s="296">
        <v>1040.7</v>
      </c>
      <c r="J2497" s="296">
        <v>2040.47</v>
      </c>
      <c r="K2497" s="296">
        <v>58.46</v>
      </c>
      <c r="L2497" s="354">
        <v>7.5339668370407695</v>
      </c>
      <c r="M2497" s="354">
        <v>11.499447513812155</v>
      </c>
      <c r="N2497" s="354">
        <v>6.3912485121844265</v>
      </c>
      <c r="O2497" s="354">
        <v>8.3873744619799151</v>
      </c>
      <c r="P2497" s="297"/>
      <c r="Q2497" s="297"/>
      <c r="R2497" s="297">
        <v>18</v>
      </c>
    </row>
    <row r="2498" spans="1:18" ht="48">
      <c r="A2498" s="293">
        <v>195</v>
      </c>
      <c r="B2498" s="290" t="s">
        <v>4463</v>
      </c>
      <c r="C2498" s="294" t="s">
        <v>4464</v>
      </c>
      <c r="D2498" s="295">
        <v>461.99</v>
      </c>
      <c r="E2498" s="295">
        <v>102.01</v>
      </c>
      <c r="F2498" s="295">
        <v>352.03</v>
      </c>
      <c r="G2498" s="295">
        <v>7.95</v>
      </c>
      <c r="H2498" s="296">
        <v>3492.26</v>
      </c>
      <c r="I2498" s="296">
        <v>1173.1199999999999</v>
      </c>
      <c r="J2498" s="296">
        <v>2252.4299999999998</v>
      </c>
      <c r="K2498" s="296">
        <v>66.709999999999994</v>
      </c>
      <c r="L2498" s="354">
        <v>7.5591679473581683</v>
      </c>
      <c r="M2498" s="354">
        <v>11.500049014802469</v>
      </c>
      <c r="N2498" s="354">
        <v>6.3984035451524015</v>
      </c>
      <c r="O2498" s="354">
        <v>8.3911949685534584</v>
      </c>
      <c r="P2498" s="297"/>
      <c r="Q2498" s="297"/>
      <c r="R2498" s="297">
        <v>18</v>
      </c>
    </row>
    <row r="2499" spans="1:18" ht="48">
      <c r="A2499" s="293">
        <v>196</v>
      </c>
      <c r="B2499" s="290" t="s">
        <v>4465</v>
      </c>
      <c r="C2499" s="294" t="s">
        <v>4466</v>
      </c>
      <c r="D2499" s="295">
        <v>509.37</v>
      </c>
      <c r="E2499" s="295">
        <v>114.13</v>
      </c>
      <c r="F2499" s="295">
        <v>386.11</v>
      </c>
      <c r="G2499" s="295">
        <v>9.1300000000000008</v>
      </c>
      <c r="H2499" s="296">
        <v>3861.88</v>
      </c>
      <c r="I2499" s="296">
        <v>1312.5</v>
      </c>
      <c r="J2499" s="296">
        <v>2472.81</v>
      </c>
      <c r="K2499" s="296">
        <v>76.569999999999993</v>
      </c>
      <c r="L2499" s="354">
        <v>7.5816793293676508</v>
      </c>
      <c r="M2499" s="354">
        <v>11.500043809690704</v>
      </c>
      <c r="N2499" s="354">
        <v>6.4044184299810931</v>
      </c>
      <c r="O2499" s="354">
        <v>8.3866374589266144</v>
      </c>
      <c r="P2499" s="297"/>
      <c r="Q2499" s="297"/>
      <c r="R2499" s="297">
        <v>18</v>
      </c>
    </row>
    <row r="2500" spans="1:18" ht="48">
      <c r="A2500" s="293">
        <v>197</v>
      </c>
      <c r="B2500" s="290" t="s">
        <v>4467</v>
      </c>
      <c r="C2500" s="294" t="s">
        <v>4468</v>
      </c>
      <c r="D2500" s="295">
        <v>564.23</v>
      </c>
      <c r="E2500" s="295">
        <v>130.29</v>
      </c>
      <c r="F2500" s="295">
        <v>423.84</v>
      </c>
      <c r="G2500" s="295">
        <v>10.1</v>
      </c>
      <c r="H2500" s="296">
        <v>4300.1000000000004</v>
      </c>
      <c r="I2500" s="296">
        <v>1498.34</v>
      </c>
      <c r="J2500" s="296">
        <v>2716.94</v>
      </c>
      <c r="K2500" s="296">
        <v>84.82</v>
      </c>
      <c r="L2500" s="354">
        <v>7.6211828509650328</v>
      </c>
      <c r="M2500" s="354">
        <v>11.500038375930616</v>
      </c>
      <c r="N2500" s="354">
        <v>6.4102963382408458</v>
      </c>
      <c r="O2500" s="354">
        <v>8.3980198019801975</v>
      </c>
      <c r="P2500" s="297"/>
      <c r="Q2500" s="297"/>
      <c r="R2500" s="297">
        <v>18</v>
      </c>
    </row>
    <row r="2501" spans="1:18" ht="48">
      <c r="A2501" s="293">
        <v>198</v>
      </c>
      <c r="B2501" s="290" t="s">
        <v>4469</v>
      </c>
      <c r="C2501" s="294" t="s">
        <v>4470</v>
      </c>
      <c r="D2501" s="295">
        <v>607.73</v>
      </c>
      <c r="E2501" s="295">
        <v>141.4</v>
      </c>
      <c r="F2501" s="295">
        <v>453.03</v>
      </c>
      <c r="G2501" s="295">
        <v>13.3</v>
      </c>
      <c r="H2501" s="296">
        <v>4643.28</v>
      </c>
      <c r="I2501" s="296">
        <v>1626.1</v>
      </c>
      <c r="J2501" s="296">
        <v>2905.54</v>
      </c>
      <c r="K2501" s="296">
        <v>111.64</v>
      </c>
      <c r="L2501" s="354">
        <v>7.64036661017228</v>
      </c>
      <c r="M2501" s="354">
        <v>11.499999999999998</v>
      </c>
      <c r="N2501" s="354">
        <v>6.4135708451978903</v>
      </c>
      <c r="O2501" s="354">
        <v>8.3939849624060141</v>
      </c>
      <c r="P2501" s="297"/>
      <c r="Q2501" s="297"/>
      <c r="R2501" s="297">
        <v>18</v>
      </c>
    </row>
    <row r="2502" spans="1:18" ht="48">
      <c r="A2502" s="293">
        <v>199</v>
      </c>
      <c r="B2502" s="290" t="s">
        <v>4471</v>
      </c>
      <c r="C2502" s="294" t="s">
        <v>4472</v>
      </c>
      <c r="D2502" s="295">
        <v>664.83</v>
      </c>
      <c r="E2502" s="295">
        <v>161.6</v>
      </c>
      <c r="F2502" s="295">
        <v>487.32</v>
      </c>
      <c r="G2502" s="295">
        <v>15.91</v>
      </c>
      <c r="H2502" s="296">
        <v>5118.96</v>
      </c>
      <c r="I2502" s="296">
        <v>1858.4</v>
      </c>
      <c r="J2502" s="296">
        <v>3127.04</v>
      </c>
      <c r="K2502" s="296">
        <v>133.52000000000001</v>
      </c>
      <c r="L2502" s="354">
        <v>7.69965254275529</v>
      </c>
      <c r="M2502" s="354">
        <v>11.500000000000002</v>
      </c>
      <c r="N2502" s="354">
        <v>6.416810309447591</v>
      </c>
      <c r="O2502" s="354">
        <v>8.3922061596480209</v>
      </c>
      <c r="P2502" s="297"/>
      <c r="Q2502" s="297"/>
      <c r="R2502" s="297">
        <v>18</v>
      </c>
    </row>
    <row r="2503" spans="1:18" ht="48">
      <c r="A2503" s="293">
        <v>200</v>
      </c>
      <c r="B2503" s="290" t="s">
        <v>4473</v>
      </c>
      <c r="C2503" s="294" t="s">
        <v>4474</v>
      </c>
      <c r="D2503" s="295">
        <v>731.46</v>
      </c>
      <c r="E2503" s="295">
        <v>184.83</v>
      </c>
      <c r="F2503" s="295">
        <v>521.47</v>
      </c>
      <c r="G2503" s="295">
        <v>25.16</v>
      </c>
      <c r="H2503" s="296">
        <v>5684.57</v>
      </c>
      <c r="I2503" s="296">
        <v>2125.5500000000002</v>
      </c>
      <c r="J2503" s="296">
        <v>3347.79</v>
      </c>
      <c r="K2503" s="296">
        <v>211.23</v>
      </c>
      <c r="L2503" s="354">
        <v>7.7715391135537137</v>
      </c>
      <c r="M2503" s="354">
        <v>11.500027051885517</v>
      </c>
      <c r="N2503" s="354">
        <v>6.4199091031123547</v>
      </c>
      <c r="O2503" s="354">
        <v>8.3954689984101751</v>
      </c>
      <c r="P2503" s="297"/>
      <c r="Q2503" s="297"/>
      <c r="R2503" s="297">
        <v>18</v>
      </c>
    </row>
    <row r="2504" spans="1:18" ht="12.75">
      <c r="A2504" s="379" t="s">
        <v>4475</v>
      </c>
      <c r="B2504" s="380"/>
      <c r="C2504" s="380"/>
      <c r="D2504" s="380"/>
      <c r="E2504" s="380"/>
      <c r="F2504" s="380"/>
      <c r="G2504" s="380"/>
      <c r="H2504" s="380"/>
      <c r="I2504" s="380"/>
      <c r="J2504" s="380"/>
      <c r="K2504" s="380"/>
      <c r="L2504" s="380"/>
      <c r="M2504" s="380"/>
      <c r="N2504" s="380"/>
      <c r="O2504" s="380"/>
      <c r="P2504" s="380"/>
      <c r="Q2504" s="380"/>
      <c r="R2504" s="380"/>
    </row>
    <row r="2505" spans="1:18" ht="36">
      <c r="A2505" s="293">
        <v>201</v>
      </c>
      <c r="B2505" s="290" t="s">
        <v>4476</v>
      </c>
      <c r="C2505" s="294" t="s">
        <v>4477</v>
      </c>
      <c r="D2505" s="295">
        <v>210.45</v>
      </c>
      <c r="E2505" s="295">
        <v>58.55</v>
      </c>
      <c r="F2505" s="295">
        <v>150.91999999999999</v>
      </c>
      <c r="G2505" s="295">
        <v>0.98</v>
      </c>
      <c r="H2505" s="296">
        <v>1632.47</v>
      </c>
      <c r="I2505" s="296">
        <v>673.3</v>
      </c>
      <c r="J2505" s="296">
        <v>950.92</v>
      </c>
      <c r="K2505" s="296">
        <v>8.25</v>
      </c>
      <c r="L2505" s="354">
        <v>7.7570444286053704</v>
      </c>
      <c r="M2505" s="354">
        <v>11.499573014517507</v>
      </c>
      <c r="N2505" s="354">
        <v>6.3008216273522395</v>
      </c>
      <c r="O2505" s="354">
        <v>8.4183673469387763</v>
      </c>
      <c r="P2505" s="297"/>
      <c r="Q2505" s="297"/>
      <c r="R2505" s="297">
        <v>19</v>
      </c>
    </row>
    <row r="2506" spans="1:18" ht="36">
      <c r="A2506" s="293">
        <v>202</v>
      </c>
      <c r="B2506" s="290" t="s">
        <v>4478</v>
      </c>
      <c r="C2506" s="294" t="s">
        <v>4479</v>
      </c>
      <c r="D2506" s="295">
        <v>295.44</v>
      </c>
      <c r="E2506" s="295">
        <v>92.69</v>
      </c>
      <c r="F2506" s="295">
        <v>201.31</v>
      </c>
      <c r="G2506" s="295">
        <v>1.44</v>
      </c>
      <c r="H2506" s="296">
        <v>2355.02</v>
      </c>
      <c r="I2506" s="296">
        <v>1065.97</v>
      </c>
      <c r="J2506" s="296">
        <v>1276.9100000000001</v>
      </c>
      <c r="K2506" s="296">
        <v>12.14</v>
      </c>
      <c r="L2506" s="354">
        <v>7.9712293528296776</v>
      </c>
      <c r="M2506" s="354">
        <v>11.500377602761896</v>
      </c>
      <c r="N2506" s="354">
        <v>6.3430033282002887</v>
      </c>
      <c r="O2506" s="354">
        <v>8.4305555555555571</v>
      </c>
      <c r="P2506" s="297"/>
      <c r="Q2506" s="297"/>
      <c r="R2506" s="297">
        <v>19</v>
      </c>
    </row>
    <row r="2507" spans="1:18" ht="36">
      <c r="A2507" s="293">
        <v>203</v>
      </c>
      <c r="B2507" s="290" t="s">
        <v>4480</v>
      </c>
      <c r="C2507" s="294" t="s">
        <v>4481</v>
      </c>
      <c r="D2507" s="295">
        <v>393.83</v>
      </c>
      <c r="E2507" s="295">
        <v>139.72999999999999</v>
      </c>
      <c r="F2507" s="295">
        <v>252.08</v>
      </c>
      <c r="G2507" s="295">
        <v>2.02</v>
      </c>
      <c r="H2507" s="296">
        <v>3228.88</v>
      </c>
      <c r="I2507" s="296">
        <v>1606.87</v>
      </c>
      <c r="J2507" s="296">
        <v>1604.85</v>
      </c>
      <c r="K2507" s="296">
        <v>17.16</v>
      </c>
      <c r="L2507" s="354">
        <v>8.198664398344464</v>
      </c>
      <c r="M2507" s="354">
        <v>11.499821083518214</v>
      </c>
      <c r="N2507" s="354">
        <v>6.3664312916534422</v>
      </c>
      <c r="O2507" s="354">
        <v>8.4950495049504955</v>
      </c>
      <c r="P2507" s="297"/>
      <c r="Q2507" s="297"/>
      <c r="R2507" s="297">
        <v>19</v>
      </c>
    </row>
    <row r="2508" spans="1:18" ht="36">
      <c r="A2508" s="293">
        <v>204</v>
      </c>
      <c r="B2508" s="290" t="s">
        <v>4482</v>
      </c>
      <c r="C2508" s="294" t="s">
        <v>4483</v>
      </c>
      <c r="D2508" s="295">
        <v>486.11</v>
      </c>
      <c r="E2508" s="295">
        <v>181.06</v>
      </c>
      <c r="F2508" s="295">
        <v>302.44</v>
      </c>
      <c r="G2508" s="295">
        <v>2.61</v>
      </c>
      <c r="H2508" s="296">
        <v>4035.02</v>
      </c>
      <c r="I2508" s="296">
        <v>2082.14</v>
      </c>
      <c r="J2508" s="296">
        <v>1930.69</v>
      </c>
      <c r="K2508" s="296">
        <v>22.19</v>
      </c>
      <c r="L2508" s="354">
        <v>8.3006315443006731</v>
      </c>
      <c r="M2508" s="354">
        <v>11.499723848448028</v>
      </c>
      <c r="N2508" s="354">
        <v>6.3837124718952518</v>
      </c>
      <c r="O2508" s="354">
        <v>8.5019157088122608</v>
      </c>
      <c r="P2508" s="297"/>
      <c r="Q2508" s="297"/>
      <c r="R2508" s="297">
        <v>19</v>
      </c>
    </row>
    <row r="2509" spans="1:18" ht="36">
      <c r="A2509" s="293">
        <v>205</v>
      </c>
      <c r="B2509" s="290" t="s">
        <v>4484</v>
      </c>
      <c r="C2509" s="294" t="s">
        <v>4485</v>
      </c>
      <c r="D2509" s="295">
        <v>586.03</v>
      </c>
      <c r="E2509" s="295">
        <v>224.35</v>
      </c>
      <c r="F2509" s="295">
        <v>357.96</v>
      </c>
      <c r="G2509" s="295">
        <v>3.72</v>
      </c>
      <c r="H2509" s="296">
        <v>4901.45</v>
      </c>
      <c r="I2509" s="296">
        <v>2580.0500000000002</v>
      </c>
      <c r="J2509" s="296">
        <v>2289.7199999999998</v>
      </c>
      <c r="K2509" s="296">
        <v>31.68</v>
      </c>
      <c r="L2509" s="354">
        <v>8.363820964797025</v>
      </c>
      <c r="M2509" s="354">
        <v>11.500111433028751</v>
      </c>
      <c r="N2509" s="354">
        <v>6.3965806235333558</v>
      </c>
      <c r="O2509" s="354">
        <v>8.5161290322580641</v>
      </c>
      <c r="P2509" s="297"/>
      <c r="Q2509" s="297"/>
      <c r="R2509" s="297">
        <v>19</v>
      </c>
    </row>
    <row r="2510" spans="1:18" ht="36">
      <c r="A2510" s="293">
        <v>206</v>
      </c>
      <c r="B2510" s="290" t="s">
        <v>4486</v>
      </c>
      <c r="C2510" s="294" t="s">
        <v>4487</v>
      </c>
      <c r="D2510" s="295">
        <v>678.91</v>
      </c>
      <c r="E2510" s="295">
        <v>265.68</v>
      </c>
      <c r="F2510" s="295">
        <v>408.33</v>
      </c>
      <c r="G2510" s="295">
        <v>4.9000000000000004</v>
      </c>
      <c r="H2510" s="296">
        <v>5712.63</v>
      </c>
      <c r="I2510" s="296">
        <v>3055.32</v>
      </c>
      <c r="J2510" s="296">
        <v>2615.5700000000002</v>
      </c>
      <c r="K2510" s="296">
        <v>41.74</v>
      </c>
      <c r="L2510" s="354">
        <v>8.4144142817162813</v>
      </c>
      <c r="M2510" s="354">
        <v>11.5</v>
      </c>
      <c r="N2510" s="354">
        <v>6.405529841059928</v>
      </c>
      <c r="O2510" s="354">
        <v>8.518367346938776</v>
      </c>
      <c r="P2510" s="297"/>
      <c r="Q2510" s="297"/>
      <c r="R2510" s="297">
        <v>19</v>
      </c>
    </row>
    <row r="2511" spans="1:18" ht="36">
      <c r="A2511" s="293">
        <v>207</v>
      </c>
      <c r="B2511" s="290" t="s">
        <v>4488</v>
      </c>
      <c r="C2511" s="294" t="s">
        <v>4489</v>
      </c>
      <c r="D2511" s="295">
        <v>946.75</v>
      </c>
      <c r="E2511" s="295">
        <v>477.24</v>
      </c>
      <c r="F2511" s="295">
        <v>462.59</v>
      </c>
      <c r="G2511" s="295">
        <v>6.92</v>
      </c>
      <c r="H2511" s="296">
        <v>8513.76</v>
      </c>
      <c r="I2511" s="296">
        <v>5488.26</v>
      </c>
      <c r="J2511" s="296">
        <v>2966.5</v>
      </c>
      <c r="K2511" s="296">
        <v>59</v>
      </c>
      <c r="L2511" s="354">
        <v>8.992616847108529</v>
      </c>
      <c r="M2511" s="354">
        <v>11.5</v>
      </c>
      <c r="N2511" s="354">
        <v>6.4128061566397889</v>
      </c>
      <c r="O2511" s="354">
        <v>8.5260115606936413</v>
      </c>
      <c r="P2511" s="297"/>
      <c r="Q2511" s="297"/>
      <c r="R2511" s="297">
        <v>19</v>
      </c>
    </row>
    <row r="2512" spans="1:18" ht="36">
      <c r="A2512" s="293">
        <v>208</v>
      </c>
      <c r="B2512" s="290" t="s">
        <v>4490</v>
      </c>
      <c r="C2512" s="294" t="s">
        <v>4491</v>
      </c>
      <c r="D2512" s="295">
        <v>1046.2</v>
      </c>
      <c r="E2512" s="295">
        <v>521.52</v>
      </c>
      <c r="F2512" s="295">
        <v>516.97</v>
      </c>
      <c r="G2512" s="295">
        <v>7.71</v>
      </c>
      <c r="H2512" s="296">
        <v>9381.24</v>
      </c>
      <c r="I2512" s="296">
        <v>5997.48</v>
      </c>
      <c r="J2512" s="296">
        <v>3318.02</v>
      </c>
      <c r="K2512" s="296">
        <v>65.739999999999995</v>
      </c>
      <c r="L2512" s="354">
        <v>8.9669661632575028</v>
      </c>
      <c r="M2512" s="354">
        <v>11.5</v>
      </c>
      <c r="N2512" s="354">
        <v>6.418206085459504</v>
      </c>
      <c r="O2512" s="354">
        <v>8.5265888456549934</v>
      </c>
      <c r="P2512" s="297"/>
      <c r="Q2512" s="297"/>
      <c r="R2512" s="297">
        <v>19</v>
      </c>
    </row>
    <row r="2513" spans="1:18" ht="36">
      <c r="A2513" s="293">
        <v>209</v>
      </c>
      <c r="B2513" s="290" t="s">
        <v>4492</v>
      </c>
      <c r="C2513" s="294" t="s">
        <v>4493</v>
      </c>
      <c r="D2513" s="295">
        <v>1216.5</v>
      </c>
      <c r="E2513" s="295">
        <v>640.58000000000004</v>
      </c>
      <c r="F2513" s="295">
        <v>567.36</v>
      </c>
      <c r="G2513" s="295">
        <v>8.56</v>
      </c>
      <c r="H2513" s="296">
        <v>11083.79</v>
      </c>
      <c r="I2513" s="296">
        <v>7366.72</v>
      </c>
      <c r="J2513" s="296">
        <v>3644.02</v>
      </c>
      <c r="K2513" s="296">
        <v>73.05</v>
      </c>
      <c r="L2513" s="354">
        <v>9.1112124948623112</v>
      </c>
      <c r="M2513" s="354">
        <v>11.500078054263323</v>
      </c>
      <c r="N2513" s="354">
        <v>6.422765087422448</v>
      </c>
      <c r="O2513" s="354">
        <v>8.5338785046728969</v>
      </c>
      <c r="P2513" s="297"/>
      <c r="Q2513" s="297"/>
      <c r="R2513" s="297">
        <v>19</v>
      </c>
    </row>
    <row r="2514" spans="1:18" ht="36">
      <c r="A2514" s="293">
        <v>210</v>
      </c>
      <c r="B2514" s="290" t="s">
        <v>4494</v>
      </c>
      <c r="C2514" s="294" t="s">
        <v>4495</v>
      </c>
      <c r="D2514" s="295">
        <v>1414.77</v>
      </c>
      <c r="E2514" s="295">
        <v>785.23</v>
      </c>
      <c r="F2514" s="295">
        <v>618.24</v>
      </c>
      <c r="G2514" s="295">
        <v>11.3</v>
      </c>
      <c r="H2514" s="296">
        <v>13099.18</v>
      </c>
      <c r="I2514" s="296">
        <v>9030.17</v>
      </c>
      <c r="J2514" s="296">
        <v>3972.54</v>
      </c>
      <c r="K2514" s="296">
        <v>96.47</v>
      </c>
      <c r="L2514" s="354">
        <v>9.2588760010461062</v>
      </c>
      <c r="M2514" s="354">
        <v>11.500031837805484</v>
      </c>
      <c r="N2514" s="354">
        <v>6.4255628881987574</v>
      </c>
      <c r="O2514" s="354">
        <v>8.5371681415929199</v>
      </c>
      <c r="P2514" s="297"/>
      <c r="Q2514" s="297"/>
      <c r="R2514" s="297">
        <v>19</v>
      </c>
    </row>
    <row r="2515" spans="1:18" ht="36">
      <c r="A2515" s="293">
        <v>211</v>
      </c>
      <c r="B2515" s="290" t="s">
        <v>4496</v>
      </c>
      <c r="C2515" s="294" t="s">
        <v>4497</v>
      </c>
      <c r="D2515" s="295">
        <v>1701.14</v>
      </c>
      <c r="E2515" s="295">
        <v>1013.52</v>
      </c>
      <c r="F2515" s="295">
        <v>674.29</v>
      </c>
      <c r="G2515" s="295">
        <v>13.33</v>
      </c>
      <c r="H2515" s="296">
        <v>16103.72</v>
      </c>
      <c r="I2515" s="296">
        <v>11655.48</v>
      </c>
      <c r="J2515" s="296">
        <v>4334.41</v>
      </c>
      <c r="K2515" s="296">
        <v>113.83</v>
      </c>
      <c r="L2515" s="354">
        <v>9.4664283950762425</v>
      </c>
      <c r="M2515" s="354">
        <v>11.5</v>
      </c>
      <c r="N2515" s="354">
        <v>6.4281095671002095</v>
      </c>
      <c r="O2515" s="354">
        <v>8.5393848462115525</v>
      </c>
      <c r="P2515" s="297"/>
      <c r="Q2515" s="297"/>
      <c r="R2515" s="297">
        <v>19</v>
      </c>
    </row>
    <row r="2516" spans="1:18" ht="36">
      <c r="A2516" s="293">
        <v>212</v>
      </c>
      <c r="B2516" s="290" t="s">
        <v>4498</v>
      </c>
      <c r="C2516" s="294" t="s">
        <v>4499</v>
      </c>
      <c r="D2516" s="295">
        <v>1974.16</v>
      </c>
      <c r="E2516" s="295">
        <v>1230</v>
      </c>
      <c r="F2516" s="295">
        <v>728.81</v>
      </c>
      <c r="G2516" s="295">
        <v>15.35</v>
      </c>
      <c r="H2516" s="296">
        <v>18962.89</v>
      </c>
      <c r="I2516" s="296">
        <v>14145</v>
      </c>
      <c r="J2516" s="296">
        <v>4686.6899999999996</v>
      </c>
      <c r="K2516" s="296">
        <v>131.19999999999999</v>
      </c>
      <c r="L2516" s="354">
        <v>9.6055486890626884</v>
      </c>
      <c r="M2516" s="354">
        <v>11.5</v>
      </c>
      <c r="N2516" s="354">
        <v>6.4306060564481822</v>
      </c>
      <c r="O2516" s="354">
        <v>8.5472312703583064</v>
      </c>
      <c r="P2516" s="297"/>
      <c r="Q2516" s="297"/>
      <c r="R2516" s="297">
        <v>19</v>
      </c>
    </row>
    <row r="2517" spans="1:18" ht="12.75">
      <c r="A2517" s="379" t="s">
        <v>4500</v>
      </c>
      <c r="B2517" s="380"/>
      <c r="C2517" s="380"/>
      <c r="D2517" s="380"/>
      <c r="E2517" s="380"/>
      <c r="F2517" s="380"/>
      <c r="G2517" s="380"/>
      <c r="H2517" s="380"/>
      <c r="I2517" s="380"/>
      <c r="J2517" s="380"/>
      <c r="K2517" s="380"/>
      <c r="L2517" s="380"/>
      <c r="M2517" s="380"/>
      <c r="N2517" s="380"/>
      <c r="O2517" s="380"/>
      <c r="P2517" s="380"/>
      <c r="Q2517" s="380"/>
      <c r="R2517" s="380"/>
    </row>
    <row r="2518" spans="1:18" ht="48">
      <c r="A2518" s="293">
        <v>213</v>
      </c>
      <c r="B2518" s="290" t="s">
        <v>4501</v>
      </c>
      <c r="C2518" s="294" t="s">
        <v>4502</v>
      </c>
      <c r="D2518" s="295">
        <v>108.74</v>
      </c>
      <c r="E2518" s="295">
        <v>34.950000000000003</v>
      </c>
      <c r="F2518" s="295">
        <v>10.49</v>
      </c>
      <c r="G2518" s="295">
        <v>63.3</v>
      </c>
      <c r="H2518" s="296">
        <v>632.57000000000005</v>
      </c>
      <c r="I2518" s="296">
        <v>401.96</v>
      </c>
      <c r="J2518" s="296">
        <v>55.28</v>
      </c>
      <c r="K2518" s="296">
        <v>175.33</v>
      </c>
      <c r="L2518" s="354">
        <v>5.8172705536141258</v>
      </c>
      <c r="M2518" s="354">
        <v>11.501001430615164</v>
      </c>
      <c r="N2518" s="354">
        <v>5.2697807435652999</v>
      </c>
      <c r="O2518" s="354">
        <v>2.7698262243285945</v>
      </c>
      <c r="P2518" s="297"/>
      <c r="Q2518" s="297"/>
      <c r="R2518" s="297">
        <v>20</v>
      </c>
    </row>
    <row r="2519" spans="1:18" ht="48">
      <c r="A2519" s="293">
        <v>214</v>
      </c>
      <c r="B2519" s="290" t="s">
        <v>4503</v>
      </c>
      <c r="C2519" s="294" t="s">
        <v>4504</v>
      </c>
      <c r="D2519" s="295">
        <v>138.61000000000001</v>
      </c>
      <c r="E2519" s="295">
        <v>38.72</v>
      </c>
      <c r="F2519" s="295">
        <v>10.49</v>
      </c>
      <c r="G2519" s="295">
        <v>89.4</v>
      </c>
      <c r="H2519" s="296">
        <v>751.62</v>
      </c>
      <c r="I2519" s="296">
        <v>445.32</v>
      </c>
      <c r="J2519" s="296">
        <v>55.28</v>
      </c>
      <c r="K2519" s="296">
        <v>251.02</v>
      </c>
      <c r="L2519" s="354">
        <v>5.4225524853906641</v>
      </c>
      <c r="M2519" s="354">
        <v>11.50103305785124</v>
      </c>
      <c r="N2519" s="354">
        <v>5.2697807435652999</v>
      </c>
      <c r="O2519" s="354">
        <v>2.8078299776286353</v>
      </c>
      <c r="P2519" s="297"/>
      <c r="Q2519" s="297"/>
      <c r="R2519" s="297">
        <v>20</v>
      </c>
    </row>
    <row r="2520" spans="1:18" ht="48">
      <c r="A2520" s="293">
        <v>215</v>
      </c>
      <c r="B2520" s="290" t="s">
        <v>4505</v>
      </c>
      <c r="C2520" s="294" t="s">
        <v>4506</v>
      </c>
      <c r="D2520" s="295">
        <v>172.26</v>
      </c>
      <c r="E2520" s="295">
        <v>45.55</v>
      </c>
      <c r="F2520" s="295">
        <v>10.49</v>
      </c>
      <c r="G2520" s="295">
        <v>116.22</v>
      </c>
      <c r="H2520" s="296">
        <v>1016.13</v>
      </c>
      <c r="I2520" s="296">
        <v>523.84</v>
      </c>
      <c r="J2520" s="296">
        <v>55.28</v>
      </c>
      <c r="K2520" s="296">
        <v>437.01</v>
      </c>
      <c r="L2520" s="354">
        <v>5.8988157436433299</v>
      </c>
      <c r="M2520" s="354">
        <v>11.500329308452251</v>
      </c>
      <c r="N2520" s="354">
        <v>5.2697807435652999</v>
      </c>
      <c r="O2520" s="354">
        <v>3.7601961796592667</v>
      </c>
      <c r="P2520" s="297"/>
      <c r="Q2520" s="297"/>
      <c r="R2520" s="297">
        <v>20</v>
      </c>
    </row>
    <row r="2521" spans="1:18" ht="48">
      <c r="A2521" s="293">
        <v>216</v>
      </c>
      <c r="B2521" s="290" t="s">
        <v>4507</v>
      </c>
      <c r="C2521" s="294" t="s">
        <v>4508</v>
      </c>
      <c r="D2521" s="295">
        <v>221.4</v>
      </c>
      <c r="E2521" s="295">
        <v>59.82</v>
      </c>
      <c r="F2521" s="295">
        <v>10.49</v>
      </c>
      <c r="G2521" s="295">
        <v>151.09</v>
      </c>
      <c r="H2521" s="296">
        <v>1494.16</v>
      </c>
      <c r="I2521" s="296">
        <v>687.91</v>
      </c>
      <c r="J2521" s="296">
        <v>55.28</v>
      </c>
      <c r="K2521" s="296">
        <v>750.97</v>
      </c>
      <c r="L2521" s="354">
        <v>6.7486901535682025</v>
      </c>
      <c r="M2521" s="354">
        <v>11.499665663657639</v>
      </c>
      <c r="N2521" s="354">
        <v>5.2697807435652999</v>
      </c>
      <c r="O2521" s="354">
        <v>4.9703487987292343</v>
      </c>
      <c r="P2521" s="297"/>
      <c r="Q2521" s="297"/>
      <c r="R2521" s="297">
        <v>20</v>
      </c>
    </row>
    <row r="2522" spans="1:18" ht="48">
      <c r="A2522" s="293">
        <v>217</v>
      </c>
      <c r="B2522" s="290" t="s">
        <v>4509</v>
      </c>
      <c r="C2522" s="294" t="s">
        <v>4510</v>
      </c>
      <c r="D2522" s="295">
        <v>241.45</v>
      </c>
      <c r="E2522" s="295">
        <v>59.82</v>
      </c>
      <c r="F2522" s="295">
        <v>10.49</v>
      </c>
      <c r="G2522" s="295">
        <v>171.14</v>
      </c>
      <c r="H2522" s="296">
        <v>1706.1</v>
      </c>
      <c r="I2522" s="296">
        <v>687.91</v>
      </c>
      <c r="J2522" s="296">
        <v>55.28</v>
      </c>
      <c r="K2522" s="296">
        <v>962.91</v>
      </c>
      <c r="L2522" s="354">
        <v>7.0660592255125287</v>
      </c>
      <c r="M2522" s="354">
        <v>11.499665663657639</v>
      </c>
      <c r="N2522" s="354">
        <v>5.2697807435652999</v>
      </c>
      <c r="O2522" s="354">
        <v>5.6264461844104243</v>
      </c>
      <c r="P2522" s="297"/>
      <c r="Q2522" s="297"/>
      <c r="R2522" s="297">
        <v>20</v>
      </c>
    </row>
    <row r="2523" spans="1:18" ht="48">
      <c r="A2523" s="293">
        <v>218</v>
      </c>
      <c r="B2523" s="290" t="s">
        <v>4511</v>
      </c>
      <c r="C2523" s="294" t="s">
        <v>4512</v>
      </c>
      <c r="D2523" s="295">
        <v>354.18</v>
      </c>
      <c r="E2523" s="295">
        <v>88.35</v>
      </c>
      <c r="F2523" s="295">
        <v>10.49</v>
      </c>
      <c r="G2523" s="295">
        <v>255.34</v>
      </c>
      <c r="H2523" s="296">
        <v>1972.42</v>
      </c>
      <c r="I2523" s="296">
        <v>1016.04</v>
      </c>
      <c r="J2523" s="296">
        <v>55.28</v>
      </c>
      <c r="K2523" s="296">
        <v>901.1</v>
      </c>
      <c r="L2523" s="354">
        <v>5.5689762267773446</v>
      </c>
      <c r="M2523" s="354">
        <v>11.500169779286928</v>
      </c>
      <c r="N2523" s="354">
        <v>5.2697807435652999</v>
      </c>
      <c r="O2523" s="354">
        <v>3.5290201300227149</v>
      </c>
      <c r="P2523" s="297"/>
      <c r="Q2523" s="297"/>
      <c r="R2523" s="297">
        <v>20</v>
      </c>
    </row>
    <row r="2524" spans="1:18" ht="48">
      <c r="A2524" s="293">
        <v>219</v>
      </c>
      <c r="B2524" s="290" t="s">
        <v>4513</v>
      </c>
      <c r="C2524" s="294" t="s">
        <v>4514</v>
      </c>
      <c r="D2524" s="295">
        <v>448.41</v>
      </c>
      <c r="E2524" s="295">
        <v>105.98</v>
      </c>
      <c r="F2524" s="295">
        <v>10.49</v>
      </c>
      <c r="G2524" s="295">
        <v>331.94</v>
      </c>
      <c r="H2524" s="296">
        <v>2884.03</v>
      </c>
      <c r="I2524" s="296">
        <v>1218.78</v>
      </c>
      <c r="J2524" s="296">
        <v>55.28</v>
      </c>
      <c r="K2524" s="296">
        <v>1609.97</v>
      </c>
      <c r="L2524" s="354">
        <v>6.4316808278138309</v>
      </c>
      <c r="M2524" s="354">
        <v>11.50009435742593</v>
      </c>
      <c r="N2524" s="354">
        <v>5.2697807435652999</v>
      </c>
      <c r="O2524" s="354">
        <v>4.8501837681508704</v>
      </c>
      <c r="P2524" s="297"/>
      <c r="Q2524" s="297"/>
      <c r="R2524" s="297">
        <v>20</v>
      </c>
    </row>
    <row r="2525" spans="1:18" ht="48">
      <c r="A2525" s="293">
        <v>220</v>
      </c>
      <c r="B2525" s="290" t="s">
        <v>4515</v>
      </c>
      <c r="C2525" s="294" t="s">
        <v>4516</v>
      </c>
      <c r="D2525" s="295">
        <v>570.4</v>
      </c>
      <c r="E2525" s="295">
        <v>128.38999999999999</v>
      </c>
      <c r="F2525" s="295">
        <v>10.49</v>
      </c>
      <c r="G2525" s="295">
        <v>431.52</v>
      </c>
      <c r="H2525" s="296">
        <v>3053.64</v>
      </c>
      <c r="I2525" s="296">
        <v>1476.59</v>
      </c>
      <c r="J2525" s="296">
        <v>55.28</v>
      </c>
      <c r="K2525" s="296">
        <v>1521.77</v>
      </c>
      <c r="L2525" s="354">
        <v>5.3535063113604489</v>
      </c>
      <c r="M2525" s="354">
        <v>11.500817820702547</v>
      </c>
      <c r="N2525" s="354">
        <v>5.2697807435652999</v>
      </c>
      <c r="O2525" s="354">
        <v>3.5265341119762699</v>
      </c>
      <c r="P2525" s="297"/>
      <c r="Q2525" s="297"/>
      <c r="R2525" s="297">
        <v>20</v>
      </c>
    </row>
    <row r="2526" spans="1:18" ht="48">
      <c r="A2526" s="293">
        <v>221</v>
      </c>
      <c r="B2526" s="290" t="s">
        <v>4517</v>
      </c>
      <c r="C2526" s="294" t="s">
        <v>4518</v>
      </c>
      <c r="D2526" s="295">
        <v>720.54</v>
      </c>
      <c r="E2526" s="295">
        <v>149.08000000000001</v>
      </c>
      <c r="F2526" s="295">
        <v>10.49</v>
      </c>
      <c r="G2526" s="295">
        <v>560.97</v>
      </c>
      <c r="H2526" s="296">
        <v>3748.04</v>
      </c>
      <c r="I2526" s="296">
        <v>1714.49</v>
      </c>
      <c r="J2526" s="296">
        <v>55.28</v>
      </c>
      <c r="K2526" s="296">
        <v>1978.27</v>
      </c>
      <c r="L2526" s="354">
        <v>5.2017098287395562</v>
      </c>
      <c r="M2526" s="354">
        <v>11.500469546552186</v>
      </c>
      <c r="N2526" s="354">
        <v>5.2697807435652999</v>
      </c>
      <c r="O2526" s="354">
        <v>3.5265165695135212</v>
      </c>
      <c r="P2526" s="297"/>
      <c r="Q2526" s="297"/>
      <c r="R2526" s="297">
        <v>20</v>
      </c>
    </row>
    <row r="2527" spans="1:18" ht="48">
      <c r="A2527" s="293">
        <v>222</v>
      </c>
      <c r="B2527" s="290" t="s">
        <v>4519</v>
      </c>
      <c r="C2527" s="294" t="s">
        <v>4520</v>
      </c>
      <c r="D2527" s="295">
        <v>909.93</v>
      </c>
      <c r="E2527" s="295">
        <v>170.17</v>
      </c>
      <c r="F2527" s="295">
        <v>10.49</v>
      </c>
      <c r="G2527" s="295">
        <v>729.27</v>
      </c>
      <c r="H2527" s="296">
        <v>4584.12</v>
      </c>
      <c r="I2527" s="296">
        <v>1957.07</v>
      </c>
      <c r="J2527" s="296">
        <v>55.28</v>
      </c>
      <c r="K2527" s="296">
        <v>2571.77</v>
      </c>
      <c r="L2527" s="354">
        <v>5.0378820348818039</v>
      </c>
      <c r="M2527" s="354">
        <v>11.500675794793443</v>
      </c>
      <c r="N2527" s="354">
        <v>5.2697807435652999</v>
      </c>
      <c r="O2527" s="354">
        <v>3.5264991018415675</v>
      </c>
      <c r="P2527" s="297"/>
      <c r="Q2527" s="297"/>
      <c r="R2527" s="297">
        <v>20</v>
      </c>
    </row>
    <row r="2528" spans="1:18" ht="48">
      <c r="A2528" s="293">
        <v>223</v>
      </c>
      <c r="B2528" s="290" t="s">
        <v>4521</v>
      </c>
      <c r="C2528" s="294" t="s">
        <v>4522</v>
      </c>
      <c r="D2528" s="295">
        <v>1151.1199999999999</v>
      </c>
      <c r="E2528" s="295">
        <v>192.59</v>
      </c>
      <c r="F2528" s="295">
        <v>10.49</v>
      </c>
      <c r="G2528" s="295">
        <v>948.04</v>
      </c>
      <c r="H2528" s="296">
        <v>5613.45</v>
      </c>
      <c r="I2528" s="296">
        <v>2214.89</v>
      </c>
      <c r="J2528" s="296">
        <v>55.28</v>
      </c>
      <c r="K2528" s="296">
        <v>3343.28</v>
      </c>
      <c r="L2528" s="354">
        <v>4.8765115713392175</v>
      </c>
      <c r="M2528" s="354">
        <v>11.500545199646917</v>
      </c>
      <c r="N2528" s="354">
        <v>5.2697807435652999</v>
      </c>
      <c r="O2528" s="354">
        <v>3.5265178684443699</v>
      </c>
      <c r="P2528" s="297"/>
      <c r="Q2528" s="297"/>
      <c r="R2528" s="297">
        <v>20</v>
      </c>
    </row>
    <row r="2529" spans="1:18" ht="48">
      <c r="A2529" s="293">
        <v>224</v>
      </c>
      <c r="B2529" s="290" t="s">
        <v>4523</v>
      </c>
      <c r="C2529" s="294" t="s">
        <v>4524</v>
      </c>
      <c r="D2529" s="295">
        <v>1462.33</v>
      </c>
      <c r="E2529" s="295">
        <v>219.39</v>
      </c>
      <c r="F2529" s="295">
        <v>10.49</v>
      </c>
      <c r="G2529" s="295">
        <v>1232.45</v>
      </c>
      <c r="H2529" s="296">
        <v>7141.95</v>
      </c>
      <c r="I2529" s="296">
        <v>2523.1</v>
      </c>
      <c r="J2529" s="296">
        <v>55.28</v>
      </c>
      <c r="K2529" s="296">
        <v>4563.57</v>
      </c>
      <c r="L2529" s="354">
        <v>4.8839523226631476</v>
      </c>
      <c r="M2529" s="354">
        <v>11.500524180682802</v>
      </c>
      <c r="N2529" s="354">
        <v>5.2697807435652999</v>
      </c>
      <c r="O2529" s="354">
        <v>3.702843928759787</v>
      </c>
      <c r="P2529" s="297"/>
      <c r="Q2529" s="297"/>
      <c r="R2529" s="297">
        <v>20</v>
      </c>
    </row>
    <row r="2530" spans="1:18" ht="48">
      <c r="A2530" s="293">
        <v>225</v>
      </c>
      <c r="B2530" s="290" t="s">
        <v>4525</v>
      </c>
      <c r="C2530" s="294" t="s">
        <v>4526</v>
      </c>
      <c r="D2530" s="295">
        <v>1855.2</v>
      </c>
      <c r="E2530" s="295">
        <v>242.52</v>
      </c>
      <c r="F2530" s="295">
        <v>10.49</v>
      </c>
      <c r="G2530" s="295">
        <v>1602.19</v>
      </c>
      <c r="H2530" s="296">
        <v>8494.5400000000009</v>
      </c>
      <c r="I2530" s="296">
        <v>2789.12</v>
      </c>
      <c r="J2530" s="296">
        <v>55.28</v>
      </c>
      <c r="K2530" s="296">
        <v>5650.14</v>
      </c>
      <c r="L2530" s="354">
        <v>4.5787731780940062</v>
      </c>
      <c r="M2530" s="354">
        <v>11.500577271977567</v>
      </c>
      <c r="N2530" s="354">
        <v>5.2697807435652999</v>
      </c>
      <c r="O2530" s="354">
        <v>3.5265105886318104</v>
      </c>
      <c r="P2530" s="297"/>
      <c r="Q2530" s="297"/>
      <c r="R2530" s="297">
        <v>20</v>
      </c>
    </row>
    <row r="2531" spans="1:18" ht="12.75">
      <c r="A2531" s="379" t="s">
        <v>4527</v>
      </c>
      <c r="B2531" s="380"/>
      <c r="C2531" s="380"/>
      <c r="D2531" s="380"/>
      <c r="E2531" s="380"/>
      <c r="F2531" s="380"/>
      <c r="G2531" s="380"/>
      <c r="H2531" s="380"/>
      <c r="I2531" s="380"/>
      <c r="J2531" s="380"/>
      <c r="K2531" s="380"/>
      <c r="L2531" s="380"/>
      <c r="M2531" s="380"/>
      <c r="N2531" s="380"/>
      <c r="O2531" s="380"/>
      <c r="P2531" s="380"/>
      <c r="Q2531" s="380"/>
      <c r="R2531" s="380"/>
    </row>
    <row r="2532" spans="1:18" ht="36">
      <c r="A2532" s="293">
        <v>226</v>
      </c>
      <c r="B2532" s="290" t="s">
        <v>4528</v>
      </c>
      <c r="C2532" s="294" t="s">
        <v>4529</v>
      </c>
      <c r="D2532" s="295">
        <v>56.36</v>
      </c>
      <c r="E2532" s="295">
        <v>18.97</v>
      </c>
      <c r="F2532" s="295"/>
      <c r="G2532" s="295">
        <v>37.39</v>
      </c>
      <c r="H2532" s="296">
        <v>563.1</v>
      </c>
      <c r="I2532" s="296">
        <v>218.16</v>
      </c>
      <c r="J2532" s="296"/>
      <c r="K2532" s="296">
        <v>344.94</v>
      </c>
      <c r="L2532" s="354">
        <v>9.99112845990064</v>
      </c>
      <c r="M2532" s="354">
        <v>11.500263574064313</v>
      </c>
      <c r="N2532" s="354" t="s">
        <v>138</v>
      </c>
      <c r="O2532" s="354">
        <v>9.2254613533030216</v>
      </c>
      <c r="P2532" s="297"/>
      <c r="Q2532" s="297"/>
      <c r="R2532" s="297">
        <v>21</v>
      </c>
    </row>
    <row r="2533" spans="1:18" ht="36">
      <c r="A2533" s="293">
        <v>227</v>
      </c>
      <c r="B2533" s="290" t="s">
        <v>4530</v>
      </c>
      <c r="C2533" s="294" t="s">
        <v>4531</v>
      </c>
      <c r="D2533" s="295">
        <v>164.33</v>
      </c>
      <c r="E2533" s="295">
        <v>39.130000000000003</v>
      </c>
      <c r="F2533" s="295"/>
      <c r="G2533" s="295">
        <v>125.2</v>
      </c>
      <c r="H2533" s="296">
        <v>1542.88</v>
      </c>
      <c r="I2533" s="296">
        <v>450.02</v>
      </c>
      <c r="J2533" s="296"/>
      <c r="K2533" s="296">
        <v>1092.8599999999999</v>
      </c>
      <c r="L2533" s="354">
        <v>9.3889125540071809</v>
      </c>
      <c r="M2533" s="354">
        <v>11.500638895987732</v>
      </c>
      <c r="N2533" s="354" t="s">
        <v>138</v>
      </c>
      <c r="O2533" s="354">
        <v>8.7289137380191679</v>
      </c>
      <c r="P2533" s="297"/>
      <c r="Q2533" s="297"/>
      <c r="R2533" s="297">
        <v>21</v>
      </c>
    </row>
    <row r="2534" spans="1:18" ht="36">
      <c r="A2534" s="293">
        <v>228</v>
      </c>
      <c r="B2534" s="290" t="s">
        <v>4532</v>
      </c>
      <c r="C2534" s="294" t="s">
        <v>4533</v>
      </c>
      <c r="D2534" s="295">
        <v>188.12</v>
      </c>
      <c r="E2534" s="295">
        <v>58.1</v>
      </c>
      <c r="F2534" s="295"/>
      <c r="G2534" s="295">
        <v>130.02000000000001</v>
      </c>
      <c r="H2534" s="296">
        <v>1782.48</v>
      </c>
      <c r="I2534" s="296">
        <v>668.18</v>
      </c>
      <c r="J2534" s="296"/>
      <c r="K2534" s="296">
        <v>1114.3</v>
      </c>
      <c r="L2534" s="354">
        <v>9.4752285775037208</v>
      </c>
      <c r="M2534" s="354">
        <v>11.50051635111876</v>
      </c>
      <c r="N2534" s="354" t="s">
        <v>138</v>
      </c>
      <c r="O2534" s="354">
        <v>8.5702199661590512</v>
      </c>
      <c r="P2534" s="297"/>
      <c r="Q2534" s="297"/>
      <c r="R2534" s="297">
        <v>21</v>
      </c>
    </row>
    <row r="2535" spans="1:18" ht="36">
      <c r="A2535" s="293">
        <v>229</v>
      </c>
      <c r="B2535" s="290" t="s">
        <v>4534</v>
      </c>
      <c r="C2535" s="294" t="s">
        <v>4535</v>
      </c>
      <c r="D2535" s="295">
        <v>330.57</v>
      </c>
      <c r="E2535" s="295">
        <v>78.16</v>
      </c>
      <c r="F2535" s="295"/>
      <c r="G2535" s="295">
        <v>252.41</v>
      </c>
      <c r="H2535" s="296">
        <v>2914.91</v>
      </c>
      <c r="I2535" s="296">
        <v>898.8</v>
      </c>
      <c r="J2535" s="296"/>
      <c r="K2535" s="296">
        <v>2016.11</v>
      </c>
      <c r="L2535" s="354">
        <v>8.8178298091175851</v>
      </c>
      <c r="M2535" s="354">
        <v>11.499488229273286</v>
      </c>
      <c r="N2535" s="354" t="s">
        <v>138</v>
      </c>
      <c r="O2535" s="354">
        <v>7.9874410681034824</v>
      </c>
      <c r="P2535" s="297"/>
      <c r="Q2535" s="297"/>
      <c r="R2535" s="297">
        <v>21</v>
      </c>
    </row>
    <row r="2536" spans="1:18" ht="36">
      <c r="A2536" s="293">
        <v>230</v>
      </c>
      <c r="B2536" s="290" t="s">
        <v>4536</v>
      </c>
      <c r="C2536" s="294" t="s">
        <v>4537</v>
      </c>
      <c r="D2536" s="295">
        <v>436.64</v>
      </c>
      <c r="E2536" s="295">
        <v>93.87</v>
      </c>
      <c r="F2536" s="295"/>
      <c r="G2536" s="295">
        <v>342.77</v>
      </c>
      <c r="H2536" s="296">
        <v>3854.94</v>
      </c>
      <c r="I2536" s="296">
        <v>1079.56</v>
      </c>
      <c r="J2536" s="296"/>
      <c r="K2536" s="296">
        <v>2775.38</v>
      </c>
      <c r="L2536" s="354">
        <v>8.8286460241846836</v>
      </c>
      <c r="M2536" s="354">
        <v>11.500585916693298</v>
      </c>
      <c r="N2536" s="354" t="s">
        <v>138</v>
      </c>
      <c r="O2536" s="354">
        <v>8.0969162995594726</v>
      </c>
      <c r="P2536" s="297"/>
      <c r="Q2536" s="297"/>
      <c r="R2536" s="297">
        <v>21</v>
      </c>
    </row>
    <row r="2537" spans="1:18" ht="36">
      <c r="A2537" s="293">
        <v>231</v>
      </c>
      <c r="B2537" s="290" t="s">
        <v>4538</v>
      </c>
      <c r="C2537" s="294" t="s">
        <v>4539</v>
      </c>
      <c r="D2537" s="295">
        <v>544.84</v>
      </c>
      <c r="E2537" s="295">
        <v>110.57</v>
      </c>
      <c r="F2537" s="295"/>
      <c r="G2537" s="295">
        <v>434.27</v>
      </c>
      <c r="H2537" s="296">
        <v>4811.22</v>
      </c>
      <c r="I2537" s="296">
        <v>1271.53</v>
      </c>
      <c r="J2537" s="296"/>
      <c r="K2537" s="296">
        <v>3539.69</v>
      </c>
      <c r="L2537" s="354">
        <v>8.8305190514646501</v>
      </c>
      <c r="M2537" s="354">
        <v>11.499773898887582</v>
      </c>
      <c r="N2537" s="354" t="s">
        <v>138</v>
      </c>
      <c r="O2537" s="354">
        <v>8.1508969074538893</v>
      </c>
      <c r="P2537" s="297"/>
      <c r="Q2537" s="297"/>
      <c r="R2537" s="297">
        <v>21</v>
      </c>
    </row>
    <row r="2538" spans="1:18" ht="36">
      <c r="A2538" s="293">
        <v>232</v>
      </c>
      <c r="B2538" s="290" t="s">
        <v>4540</v>
      </c>
      <c r="C2538" s="294" t="s">
        <v>4541</v>
      </c>
      <c r="D2538" s="295">
        <v>716.81</v>
      </c>
      <c r="E2538" s="295">
        <v>129</v>
      </c>
      <c r="F2538" s="295"/>
      <c r="G2538" s="295">
        <v>587.80999999999995</v>
      </c>
      <c r="H2538" s="296">
        <v>6242.14</v>
      </c>
      <c r="I2538" s="296">
        <v>1483.45</v>
      </c>
      <c r="J2538" s="296"/>
      <c r="K2538" s="296">
        <v>4758.6899999999996</v>
      </c>
      <c r="L2538" s="354">
        <v>8.7082211464683823</v>
      </c>
      <c r="M2538" s="354">
        <v>11.499612403100775</v>
      </c>
      <c r="N2538" s="354" t="s">
        <v>138</v>
      </c>
      <c r="O2538" s="354">
        <v>8.0956261376975558</v>
      </c>
      <c r="P2538" s="297"/>
      <c r="Q2538" s="297"/>
      <c r="R2538" s="297">
        <v>21</v>
      </c>
    </row>
    <row r="2539" spans="1:18" ht="12.75">
      <c r="A2539" s="379" t="s">
        <v>4542</v>
      </c>
      <c r="B2539" s="380"/>
      <c r="C2539" s="380"/>
      <c r="D2539" s="380"/>
      <c r="E2539" s="380"/>
      <c r="F2539" s="380"/>
      <c r="G2539" s="380"/>
      <c r="H2539" s="380"/>
      <c r="I2539" s="380"/>
      <c r="J2539" s="380"/>
      <c r="K2539" s="380"/>
      <c r="L2539" s="380"/>
      <c r="M2539" s="380"/>
      <c r="N2539" s="380"/>
      <c r="O2539" s="380"/>
      <c r="P2539" s="380"/>
      <c r="Q2539" s="380"/>
      <c r="R2539" s="380"/>
    </row>
    <row r="2540" spans="1:18" ht="24">
      <c r="A2540" s="293">
        <v>233</v>
      </c>
      <c r="B2540" s="290" t="s">
        <v>4543</v>
      </c>
      <c r="C2540" s="294" t="s">
        <v>4542</v>
      </c>
      <c r="D2540" s="295">
        <v>978.96</v>
      </c>
      <c r="E2540" s="295">
        <v>46.16</v>
      </c>
      <c r="F2540" s="295">
        <v>10.49</v>
      </c>
      <c r="G2540" s="295">
        <v>922.31</v>
      </c>
      <c r="H2540" s="296">
        <v>6378.4</v>
      </c>
      <c r="I2540" s="296">
        <v>530.87</v>
      </c>
      <c r="J2540" s="296">
        <v>55.28</v>
      </c>
      <c r="K2540" s="296">
        <v>5792.25</v>
      </c>
      <c r="L2540" s="354">
        <v>6.5154858216883218</v>
      </c>
      <c r="M2540" s="354">
        <v>11.500649913344889</v>
      </c>
      <c r="N2540" s="354">
        <v>5.2697807435652999</v>
      </c>
      <c r="O2540" s="354">
        <v>6.2801552623304531</v>
      </c>
      <c r="P2540" s="297"/>
      <c r="Q2540" s="297"/>
      <c r="R2540" s="297">
        <v>22</v>
      </c>
    </row>
    <row r="2541" spans="1:18" ht="12.75">
      <c r="A2541" s="379" t="s">
        <v>4544</v>
      </c>
      <c r="B2541" s="380"/>
      <c r="C2541" s="380"/>
      <c r="D2541" s="380"/>
      <c r="E2541" s="380"/>
      <c r="F2541" s="380"/>
      <c r="G2541" s="380"/>
      <c r="H2541" s="380"/>
      <c r="I2541" s="380"/>
      <c r="J2541" s="380"/>
      <c r="K2541" s="380"/>
      <c r="L2541" s="380"/>
      <c r="M2541" s="380"/>
      <c r="N2541" s="380"/>
      <c r="O2541" s="380"/>
      <c r="P2541" s="380"/>
      <c r="Q2541" s="380"/>
      <c r="R2541" s="380"/>
    </row>
    <row r="2542" spans="1:18">
      <c r="A2542" s="293">
        <v>234</v>
      </c>
      <c r="B2542" s="290" t="s">
        <v>4545</v>
      </c>
      <c r="C2542" s="294" t="s">
        <v>4544</v>
      </c>
      <c r="D2542" s="295">
        <v>930.73</v>
      </c>
      <c r="E2542" s="295">
        <v>37.19</v>
      </c>
      <c r="F2542" s="295">
        <v>10.49</v>
      </c>
      <c r="G2542" s="295">
        <v>883.05</v>
      </c>
      <c r="H2542" s="296">
        <v>6046.11</v>
      </c>
      <c r="I2542" s="296">
        <v>427.74</v>
      </c>
      <c r="J2542" s="296">
        <v>55.28</v>
      </c>
      <c r="K2542" s="296">
        <v>5563.09</v>
      </c>
      <c r="L2542" s="354">
        <v>6.496094463485651</v>
      </c>
      <c r="M2542" s="354">
        <v>11.501478892175317</v>
      </c>
      <c r="N2542" s="354">
        <v>5.2697807435652999</v>
      </c>
      <c r="O2542" s="354">
        <v>6.2998584451616564</v>
      </c>
      <c r="P2542" s="297"/>
      <c r="Q2542" s="297"/>
      <c r="R2542" s="297">
        <v>23</v>
      </c>
    </row>
    <row r="2543" spans="1:18" ht="12.75">
      <c r="A2543" s="379" t="s">
        <v>4546</v>
      </c>
      <c r="B2543" s="380"/>
      <c r="C2543" s="380"/>
      <c r="D2543" s="380"/>
      <c r="E2543" s="380"/>
      <c r="F2543" s="380"/>
      <c r="G2543" s="380"/>
      <c r="H2543" s="380"/>
      <c r="I2543" s="380"/>
      <c r="J2543" s="380"/>
      <c r="K2543" s="380"/>
      <c r="L2543" s="380"/>
      <c r="M2543" s="380"/>
      <c r="N2543" s="380"/>
      <c r="O2543" s="380"/>
      <c r="P2543" s="380"/>
      <c r="Q2543" s="380"/>
      <c r="R2543" s="380"/>
    </row>
    <row r="2544" spans="1:18" ht="24">
      <c r="A2544" s="293">
        <v>235</v>
      </c>
      <c r="B2544" s="290" t="s">
        <v>4547</v>
      </c>
      <c r="C2544" s="294" t="s">
        <v>4548</v>
      </c>
      <c r="D2544" s="295">
        <v>132.07</v>
      </c>
      <c r="E2544" s="295">
        <v>132.07</v>
      </c>
      <c r="F2544" s="295"/>
      <c r="G2544" s="295"/>
      <c r="H2544" s="296">
        <v>1518.86</v>
      </c>
      <c r="I2544" s="296">
        <v>1518.86</v>
      </c>
      <c r="J2544" s="296"/>
      <c r="K2544" s="296"/>
      <c r="L2544" s="354">
        <v>11.500416445824184</v>
      </c>
      <c r="M2544" s="354">
        <v>11.500416445824184</v>
      </c>
      <c r="N2544" s="354" t="s">
        <v>138</v>
      </c>
      <c r="O2544" s="354" t="s">
        <v>138</v>
      </c>
      <c r="P2544" s="297"/>
      <c r="Q2544" s="297"/>
      <c r="R2544" s="297">
        <v>24</v>
      </c>
    </row>
    <row r="2545" spans="1:18" ht="24">
      <c r="A2545" s="293">
        <v>236</v>
      </c>
      <c r="B2545" s="290" t="s">
        <v>4549</v>
      </c>
      <c r="C2545" s="294" t="s">
        <v>4550</v>
      </c>
      <c r="D2545" s="295">
        <v>189.66</v>
      </c>
      <c r="E2545" s="295">
        <v>189.66</v>
      </c>
      <c r="F2545" s="295"/>
      <c r="G2545" s="295"/>
      <c r="H2545" s="296">
        <v>2181.2199999999998</v>
      </c>
      <c r="I2545" s="296">
        <v>2181.2199999999998</v>
      </c>
      <c r="J2545" s="296"/>
      <c r="K2545" s="296"/>
      <c r="L2545" s="354">
        <v>11.500685437097964</v>
      </c>
      <c r="M2545" s="354">
        <v>11.500685437097964</v>
      </c>
      <c r="N2545" s="354" t="s">
        <v>138</v>
      </c>
      <c r="O2545" s="354" t="s">
        <v>138</v>
      </c>
      <c r="P2545" s="297"/>
      <c r="Q2545" s="297"/>
      <c r="R2545" s="297">
        <v>24</v>
      </c>
    </row>
    <row r="2546" spans="1:18" ht="24">
      <c r="A2546" s="293">
        <v>237</v>
      </c>
      <c r="B2546" s="290" t="s">
        <v>4551</v>
      </c>
      <c r="C2546" s="294" t="s">
        <v>4552</v>
      </c>
      <c r="D2546" s="295">
        <v>191.65</v>
      </c>
      <c r="E2546" s="295">
        <v>191.65</v>
      </c>
      <c r="F2546" s="295"/>
      <c r="G2546" s="295"/>
      <c r="H2546" s="296">
        <v>2204.06</v>
      </c>
      <c r="I2546" s="296">
        <v>2204.06</v>
      </c>
      <c r="J2546" s="296"/>
      <c r="K2546" s="296"/>
      <c r="L2546" s="354">
        <v>11.50044351682755</v>
      </c>
      <c r="M2546" s="354">
        <v>11.50044351682755</v>
      </c>
      <c r="N2546" s="354" t="s">
        <v>138</v>
      </c>
      <c r="O2546" s="354" t="s">
        <v>138</v>
      </c>
      <c r="P2546" s="297"/>
      <c r="Q2546" s="297"/>
      <c r="R2546" s="297">
        <v>24</v>
      </c>
    </row>
    <row r="2547" spans="1:18" ht="12.75">
      <c r="A2547" s="379" t="s">
        <v>4553</v>
      </c>
      <c r="B2547" s="380"/>
      <c r="C2547" s="380"/>
      <c r="D2547" s="380"/>
      <c r="E2547" s="380"/>
      <c r="F2547" s="380"/>
      <c r="G2547" s="380"/>
      <c r="H2547" s="380"/>
      <c r="I2547" s="380"/>
      <c r="J2547" s="380"/>
      <c r="K2547" s="380"/>
      <c r="L2547" s="380"/>
      <c r="M2547" s="380"/>
      <c r="N2547" s="380"/>
      <c r="O2547" s="380"/>
      <c r="P2547" s="380"/>
      <c r="Q2547" s="380"/>
      <c r="R2547" s="380"/>
    </row>
    <row r="2548" spans="1:18">
      <c r="A2548" s="293">
        <v>238</v>
      </c>
      <c r="B2548" s="290" t="s">
        <v>4554</v>
      </c>
      <c r="C2548" s="294" t="s">
        <v>4553</v>
      </c>
      <c r="D2548" s="295">
        <v>25.18</v>
      </c>
      <c r="E2548" s="295">
        <v>25.18</v>
      </c>
      <c r="F2548" s="295"/>
      <c r="G2548" s="295"/>
      <c r="H2548" s="296">
        <v>289.58</v>
      </c>
      <c r="I2548" s="296">
        <v>289.58</v>
      </c>
      <c r="J2548" s="296"/>
      <c r="K2548" s="296"/>
      <c r="L2548" s="354">
        <v>11.500397140587767</v>
      </c>
      <c r="M2548" s="354">
        <v>11.500397140587767</v>
      </c>
      <c r="N2548" s="354" t="s">
        <v>138</v>
      </c>
      <c r="O2548" s="354" t="s">
        <v>138</v>
      </c>
      <c r="P2548" s="297"/>
      <c r="Q2548" s="297"/>
      <c r="R2548" s="297">
        <v>25</v>
      </c>
    </row>
    <row r="2549" spans="1:18" ht="12.75">
      <c r="A2549" s="379" t="s">
        <v>4555</v>
      </c>
      <c r="B2549" s="380"/>
      <c r="C2549" s="380"/>
      <c r="D2549" s="380"/>
      <c r="E2549" s="380"/>
      <c r="F2549" s="380"/>
      <c r="G2549" s="380"/>
      <c r="H2549" s="380"/>
      <c r="I2549" s="380"/>
      <c r="J2549" s="380"/>
      <c r="K2549" s="380"/>
      <c r="L2549" s="380"/>
      <c r="M2549" s="380"/>
      <c r="N2549" s="380"/>
      <c r="O2549" s="380"/>
      <c r="P2549" s="380"/>
      <c r="Q2549" s="380"/>
      <c r="R2549" s="380"/>
    </row>
    <row r="2550" spans="1:18" ht="24">
      <c r="A2550" s="293">
        <v>239</v>
      </c>
      <c r="B2550" s="290" t="s">
        <v>4556</v>
      </c>
      <c r="C2550" s="294" t="s">
        <v>4557</v>
      </c>
      <c r="D2550" s="295">
        <v>16.79</v>
      </c>
      <c r="E2550" s="295">
        <v>6.3</v>
      </c>
      <c r="F2550" s="295">
        <v>10.49</v>
      </c>
      <c r="G2550" s="295"/>
      <c r="H2550" s="296">
        <v>127.67</v>
      </c>
      <c r="I2550" s="296">
        <v>72.39</v>
      </c>
      <c r="J2550" s="296">
        <v>55.28</v>
      </c>
      <c r="K2550" s="296"/>
      <c r="L2550" s="354">
        <v>7.6039309112567013</v>
      </c>
      <c r="M2550" s="355">
        <v>11.5</v>
      </c>
      <c r="N2550" s="354">
        <v>5.2697807435652999</v>
      </c>
      <c r="O2550" s="354" t="s">
        <v>138</v>
      </c>
      <c r="P2550" s="297"/>
      <c r="Q2550" s="297"/>
      <c r="R2550" s="297">
        <v>26</v>
      </c>
    </row>
    <row r="2551" spans="1:18" ht="24">
      <c r="A2551" s="293">
        <v>240</v>
      </c>
      <c r="B2551" s="290" t="s">
        <v>4558</v>
      </c>
      <c r="C2551" s="294" t="s">
        <v>4559</v>
      </c>
      <c r="D2551" s="295">
        <v>22.25</v>
      </c>
      <c r="E2551" s="295">
        <v>11.76</v>
      </c>
      <c r="F2551" s="295">
        <v>10.49</v>
      </c>
      <c r="G2551" s="295"/>
      <c r="H2551" s="296">
        <v>190.58</v>
      </c>
      <c r="I2551" s="296">
        <v>135.30000000000001</v>
      </c>
      <c r="J2551" s="296">
        <v>55.28</v>
      </c>
      <c r="K2551" s="296"/>
      <c r="L2551" s="354">
        <v>8.5653932584269672</v>
      </c>
      <c r="M2551" s="355">
        <v>11.5</v>
      </c>
      <c r="N2551" s="354">
        <v>5.2697807435652999</v>
      </c>
      <c r="O2551" s="354" t="s">
        <v>138</v>
      </c>
      <c r="P2551" s="297"/>
      <c r="Q2551" s="297"/>
      <c r="R2551" s="297">
        <v>26</v>
      </c>
    </row>
    <row r="2552" spans="1:18" ht="24">
      <c r="A2552" s="293">
        <v>241</v>
      </c>
      <c r="B2552" s="290" t="s">
        <v>4560</v>
      </c>
      <c r="C2552" s="294" t="s">
        <v>4561</v>
      </c>
      <c r="D2552" s="295">
        <v>29.69</v>
      </c>
      <c r="E2552" s="295">
        <v>19.2</v>
      </c>
      <c r="F2552" s="295">
        <v>10.49</v>
      </c>
      <c r="G2552" s="295"/>
      <c r="H2552" s="296">
        <v>276.02</v>
      </c>
      <c r="I2552" s="296">
        <v>220.74</v>
      </c>
      <c r="J2552" s="296">
        <v>55.28</v>
      </c>
      <c r="K2552" s="296"/>
      <c r="L2552" s="354">
        <v>9.2967329067025926</v>
      </c>
      <c r="M2552" s="354">
        <v>11.496875000000001</v>
      </c>
      <c r="N2552" s="354">
        <v>5.2697807435652999</v>
      </c>
      <c r="O2552" s="354" t="s">
        <v>138</v>
      </c>
      <c r="P2552" s="297"/>
      <c r="Q2552" s="297"/>
      <c r="R2552" s="297">
        <v>26</v>
      </c>
    </row>
    <row r="2553" spans="1:18" ht="24">
      <c r="A2553" s="293">
        <v>242</v>
      </c>
      <c r="B2553" s="290" t="s">
        <v>4562</v>
      </c>
      <c r="C2553" s="294" t="s">
        <v>4563</v>
      </c>
      <c r="D2553" s="295">
        <v>82.12</v>
      </c>
      <c r="E2553" s="295">
        <v>25.28</v>
      </c>
      <c r="F2553" s="295">
        <v>56.84</v>
      </c>
      <c r="G2553" s="295"/>
      <c r="H2553" s="296">
        <v>646.22</v>
      </c>
      <c r="I2553" s="296">
        <v>290.77</v>
      </c>
      <c r="J2553" s="296">
        <v>355.45</v>
      </c>
      <c r="K2553" s="296"/>
      <c r="L2553" s="354">
        <v>7.8692157817827573</v>
      </c>
      <c r="M2553" s="354">
        <v>11.501977848101264</v>
      </c>
      <c r="N2553" s="354">
        <v>6.2535186488388455</v>
      </c>
      <c r="O2553" s="354" t="s">
        <v>138</v>
      </c>
      <c r="P2553" s="297"/>
      <c r="Q2553" s="297"/>
      <c r="R2553" s="297">
        <v>26</v>
      </c>
    </row>
    <row r="2554" spans="1:18" ht="24">
      <c r="A2554" s="293">
        <v>243</v>
      </c>
      <c r="B2554" s="290" t="s">
        <v>4564</v>
      </c>
      <c r="C2554" s="294" t="s">
        <v>4565</v>
      </c>
      <c r="D2554" s="295">
        <v>169.52</v>
      </c>
      <c r="E2554" s="295">
        <v>33.75</v>
      </c>
      <c r="F2554" s="295">
        <v>135.77000000000001</v>
      </c>
      <c r="G2554" s="295"/>
      <c r="H2554" s="296">
        <v>1254.6199999999999</v>
      </c>
      <c r="I2554" s="296">
        <v>388.08</v>
      </c>
      <c r="J2554" s="296">
        <v>866.54</v>
      </c>
      <c r="K2554" s="296"/>
      <c r="L2554" s="354">
        <v>7.4010146295422361</v>
      </c>
      <c r="M2554" s="354">
        <v>11.498666666666667</v>
      </c>
      <c r="N2554" s="354">
        <v>6.3824114310967071</v>
      </c>
      <c r="O2554" s="354" t="s">
        <v>138</v>
      </c>
      <c r="P2554" s="297"/>
      <c r="Q2554" s="297"/>
      <c r="R2554" s="297">
        <v>26</v>
      </c>
    </row>
    <row r="2555" spans="1:18" ht="24">
      <c r="A2555" s="293">
        <v>244</v>
      </c>
      <c r="B2555" s="290" t="s">
        <v>4566</v>
      </c>
      <c r="C2555" s="294" t="s">
        <v>4567</v>
      </c>
      <c r="D2555" s="295">
        <v>233.21</v>
      </c>
      <c r="E2555" s="295">
        <v>59.86</v>
      </c>
      <c r="F2555" s="295">
        <v>173.35</v>
      </c>
      <c r="G2555" s="295"/>
      <c r="H2555" s="296">
        <v>1798.26</v>
      </c>
      <c r="I2555" s="296">
        <v>688.34</v>
      </c>
      <c r="J2555" s="296">
        <v>1109.92</v>
      </c>
      <c r="K2555" s="296"/>
      <c r="L2555" s="354">
        <v>7.7109043351485784</v>
      </c>
      <c r="M2555" s="354">
        <v>11.499164717674574</v>
      </c>
      <c r="N2555" s="354">
        <v>6.4027689645226431</v>
      </c>
      <c r="O2555" s="354" t="s">
        <v>138</v>
      </c>
      <c r="P2555" s="297"/>
      <c r="Q2555" s="297"/>
      <c r="R2555" s="297">
        <v>26</v>
      </c>
    </row>
    <row r="2556" spans="1:18" ht="24">
      <c r="A2556" s="293">
        <v>245</v>
      </c>
      <c r="B2556" s="290" t="s">
        <v>4568</v>
      </c>
      <c r="C2556" s="294" t="s">
        <v>4569</v>
      </c>
      <c r="D2556" s="295">
        <v>288.41000000000003</v>
      </c>
      <c r="E2556" s="295">
        <v>71.209999999999994</v>
      </c>
      <c r="F2556" s="295">
        <v>217.2</v>
      </c>
      <c r="G2556" s="295"/>
      <c r="H2556" s="296">
        <v>2212.75</v>
      </c>
      <c r="I2556" s="296">
        <v>818.89</v>
      </c>
      <c r="J2556" s="296">
        <v>1393.86</v>
      </c>
      <c r="K2556" s="296"/>
      <c r="L2556" s="354">
        <v>7.6722374397559028</v>
      </c>
      <c r="M2556" s="354">
        <v>11.499648925712682</v>
      </c>
      <c r="N2556" s="354">
        <v>6.4174033149171272</v>
      </c>
      <c r="O2556" s="354" t="s">
        <v>138</v>
      </c>
      <c r="P2556" s="297"/>
      <c r="Q2556" s="297"/>
      <c r="R2556" s="297">
        <v>26</v>
      </c>
    </row>
    <row r="2557" spans="1:18" ht="24">
      <c r="A2557" s="293">
        <v>246</v>
      </c>
      <c r="B2557" s="290" t="s">
        <v>4570</v>
      </c>
      <c r="C2557" s="294" t="s">
        <v>4571</v>
      </c>
      <c r="D2557" s="295">
        <v>355.92</v>
      </c>
      <c r="E2557" s="295">
        <v>83.59</v>
      </c>
      <c r="F2557" s="295">
        <v>272.33</v>
      </c>
      <c r="G2557" s="295"/>
      <c r="H2557" s="296">
        <v>2712.12</v>
      </c>
      <c r="I2557" s="296">
        <v>961.31</v>
      </c>
      <c r="J2557" s="296">
        <v>1750.81</v>
      </c>
      <c r="K2557" s="296"/>
      <c r="L2557" s="354">
        <v>7.6200269723533376</v>
      </c>
      <c r="M2557" s="354">
        <v>11.50029907883718</v>
      </c>
      <c r="N2557" s="354">
        <v>6.4290015789666946</v>
      </c>
      <c r="O2557" s="354" t="s">
        <v>138</v>
      </c>
      <c r="P2557" s="297"/>
      <c r="Q2557" s="297"/>
      <c r="R2557" s="297">
        <v>26</v>
      </c>
    </row>
    <row r="2558" spans="1:18" ht="24">
      <c r="A2558" s="293">
        <v>247</v>
      </c>
      <c r="B2558" s="290" t="s">
        <v>4572</v>
      </c>
      <c r="C2558" s="294" t="s">
        <v>4573</v>
      </c>
      <c r="D2558" s="295">
        <v>442.3</v>
      </c>
      <c r="E2558" s="295">
        <v>107.33</v>
      </c>
      <c r="F2558" s="295">
        <v>334.97</v>
      </c>
      <c r="G2558" s="295"/>
      <c r="H2558" s="296">
        <v>3390.71</v>
      </c>
      <c r="I2558" s="296">
        <v>1234.27</v>
      </c>
      <c r="J2558" s="296">
        <v>2156.44</v>
      </c>
      <c r="K2558" s="296"/>
      <c r="L2558" s="354">
        <v>7.666086366719421</v>
      </c>
      <c r="M2558" s="354">
        <v>11.499767073511599</v>
      </c>
      <c r="N2558" s="354">
        <v>6.4377108397766962</v>
      </c>
      <c r="O2558" s="354" t="s">
        <v>138</v>
      </c>
      <c r="P2558" s="297"/>
      <c r="Q2558" s="297"/>
      <c r="R2558" s="297">
        <v>26</v>
      </c>
    </row>
    <row r="2559" spans="1:18" ht="24">
      <c r="A2559" s="293">
        <v>248</v>
      </c>
      <c r="B2559" s="290" t="s">
        <v>4574</v>
      </c>
      <c r="C2559" s="294" t="s">
        <v>4575</v>
      </c>
      <c r="D2559" s="295">
        <v>548.57000000000005</v>
      </c>
      <c r="E2559" s="295">
        <v>143.44999999999999</v>
      </c>
      <c r="F2559" s="295">
        <v>405.12</v>
      </c>
      <c r="G2559" s="295"/>
      <c r="H2559" s="296">
        <v>4260.3999999999996</v>
      </c>
      <c r="I2559" s="296">
        <v>1649.65</v>
      </c>
      <c r="J2559" s="296">
        <v>2610.75</v>
      </c>
      <c r="K2559" s="296"/>
      <c r="L2559" s="354">
        <v>7.7663743915999763</v>
      </c>
      <c r="M2559" s="354">
        <v>11.49982572324852</v>
      </c>
      <c r="N2559" s="354">
        <v>6.4443868483412325</v>
      </c>
      <c r="O2559" s="354" t="s">
        <v>138</v>
      </c>
      <c r="P2559" s="297"/>
      <c r="Q2559" s="297"/>
      <c r="R2559" s="297">
        <v>26</v>
      </c>
    </row>
    <row r="2560" spans="1:18" ht="24">
      <c r="A2560" s="293">
        <v>249</v>
      </c>
      <c r="B2560" s="290" t="s">
        <v>4576</v>
      </c>
      <c r="C2560" s="294" t="s">
        <v>4577</v>
      </c>
      <c r="D2560" s="295">
        <v>629.78</v>
      </c>
      <c r="E2560" s="295">
        <v>162.02000000000001</v>
      </c>
      <c r="F2560" s="295">
        <v>467.76</v>
      </c>
      <c r="G2560" s="295"/>
      <c r="H2560" s="296">
        <v>4879.66</v>
      </c>
      <c r="I2560" s="296">
        <v>1863.28</v>
      </c>
      <c r="J2560" s="296">
        <v>3016.38</v>
      </c>
      <c r="K2560" s="296"/>
      <c r="L2560" s="354">
        <v>7.748197783352917</v>
      </c>
      <c r="M2560" s="354">
        <v>11.500308603876064</v>
      </c>
      <c r="N2560" s="354">
        <v>6.4485633658286305</v>
      </c>
      <c r="O2560" s="354" t="s">
        <v>138</v>
      </c>
      <c r="P2560" s="297"/>
      <c r="Q2560" s="297"/>
      <c r="R2560" s="297">
        <v>26</v>
      </c>
    </row>
    <row r="2561" spans="1:18" ht="24">
      <c r="A2561" s="293">
        <v>250</v>
      </c>
      <c r="B2561" s="290" t="s">
        <v>4578</v>
      </c>
      <c r="C2561" s="294" t="s">
        <v>4579</v>
      </c>
      <c r="D2561" s="295">
        <v>726.77</v>
      </c>
      <c r="E2561" s="295">
        <v>180.08</v>
      </c>
      <c r="F2561" s="295">
        <v>546.69000000000005</v>
      </c>
      <c r="G2561" s="295"/>
      <c r="H2561" s="296">
        <v>5598.44</v>
      </c>
      <c r="I2561" s="296">
        <v>2070.9699999999998</v>
      </c>
      <c r="J2561" s="296">
        <v>3527.47</v>
      </c>
      <c r="K2561" s="296"/>
      <c r="L2561" s="354">
        <v>7.7031798230526851</v>
      </c>
      <c r="M2561" s="354">
        <v>11.50027765437583</v>
      </c>
      <c r="N2561" s="354">
        <v>6.4524136164919783</v>
      </c>
      <c r="O2561" s="354" t="s">
        <v>138</v>
      </c>
      <c r="P2561" s="297"/>
      <c r="Q2561" s="297"/>
      <c r="R2561" s="297">
        <v>26</v>
      </c>
    </row>
    <row r="2562" spans="1:18" ht="24">
      <c r="A2562" s="293">
        <v>251</v>
      </c>
      <c r="B2562" s="290" t="s">
        <v>4580</v>
      </c>
      <c r="C2562" s="294" t="s">
        <v>4581</v>
      </c>
      <c r="D2562" s="295">
        <v>910.35</v>
      </c>
      <c r="E2562" s="295">
        <v>230.86</v>
      </c>
      <c r="F2562" s="295">
        <v>679.49</v>
      </c>
      <c r="G2562" s="295"/>
      <c r="H2562" s="296">
        <v>7042.28</v>
      </c>
      <c r="I2562" s="296">
        <v>2654.87</v>
      </c>
      <c r="J2562" s="296">
        <v>4387.41</v>
      </c>
      <c r="K2562" s="296"/>
      <c r="L2562" s="354">
        <v>7.7357939254133017</v>
      </c>
      <c r="M2562" s="354">
        <v>11.499913367408817</v>
      </c>
      <c r="N2562" s="354">
        <v>6.4569162165741947</v>
      </c>
      <c r="O2562" s="354" t="s">
        <v>138</v>
      </c>
      <c r="P2562" s="297"/>
      <c r="Q2562" s="297"/>
      <c r="R2562" s="297">
        <v>26</v>
      </c>
    </row>
    <row r="2563" spans="1:18" ht="24">
      <c r="A2563" s="298">
        <v>252</v>
      </c>
      <c r="B2563" s="299" t="s">
        <v>4582</v>
      </c>
      <c r="C2563" s="300" t="s">
        <v>4583</v>
      </c>
      <c r="D2563" s="301">
        <v>1076.8599999999999</v>
      </c>
      <c r="E2563" s="301">
        <v>258.31</v>
      </c>
      <c r="F2563" s="301">
        <v>818.55</v>
      </c>
      <c r="G2563" s="301"/>
      <c r="H2563" s="302">
        <v>8258.4699999999993</v>
      </c>
      <c r="I2563" s="302">
        <v>2970.56</v>
      </c>
      <c r="J2563" s="302">
        <v>5287.91</v>
      </c>
      <c r="K2563" s="302"/>
      <c r="L2563" s="355">
        <v>7.6690284716676267</v>
      </c>
      <c r="M2563" s="355">
        <v>11.499980643412954</v>
      </c>
      <c r="N2563" s="355">
        <v>6.46009406878016</v>
      </c>
      <c r="O2563" s="355" t="s">
        <v>138</v>
      </c>
      <c r="P2563" s="303"/>
      <c r="Q2563" s="303"/>
      <c r="R2563" s="303">
        <v>26</v>
      </c>
    </row>
    <row r="2564" spans="1:18" ht="29.25" customHeight="1">
      <c r="A2564" s="360" t="s">
        <v>4584</v>
      </c>
      <c r="B2564" s="361"/>
      <c r="C2564" s="361"/>
      <c r="D2564" s="361"/>
      <c r="E2564" s="361"/>
      <c r="F2564" s="361"/>
      <c r="G2564" s="361"/>
      <c r="H2564" s="361"/>
      <c r="I2564" s="361"/>
      <c r="J2564" s="361"/>
      <c r="K2564" s="361"/>
      <c r="L2564" s="361"/>
      <c r="M2564" s="361"/>
      <c r="N2564" s="361"/>
      <c r="O2564" s="361"/>
      <c r="P2564" s="361"/>
      <c r="Q2564" s="361"/>
      <c r="R2564" s="361"/>
    </row>
    <row r="2565" spans="1:18" ht="12.75">
      <c r="A2565" s="379" t="s">
        <v>4585</v>
      </c>
      <c r="B2565" s="380"/>
      <c r="C2565" s="380"/>
      <c r="D2565" s="380"/>
      <c r="E2565" s="380"/>
      <c r="F2565" s="380"/>
      <c r="G2565" s="380"/>
      <c r="H2565" s="380"/>
      <c r="I2565" s="380"/>
      <c r="J2565" s="380"/>
      <c r="K2565" s="380"/>
      <c r="L2565" s="380"/>
      <c r="M2565" s="380"/>
      <c r="N2565" s="380"/>
      <c r="O2565" s="380"/>
      <c r="P2565" s="380"/>
      <c r="Q2565" s="380"/>
      <c r="R2565" s="380"/>
    </row>
    <row r="2566" spans="1:18" ht="60">
      <c r="A2566" s="293">
        <v>253</v>
      </c>
      <c r="B2566" s="290" t="s">
        <v>4586</v>
      </c>
      <c r="C2566" s="294" t="s">
        <v>4587</v>
      </c>
      <c r="D2566" s="295">
        <v>14063.69</v>
      </c>
      <c r="E2566" s="295">
        <v>1991.14</v>
      </c>
      <c r="F2566" s="295">
        <v>11700.45</v>
      </c>
      <c r="G2566" s="295">
        <v>372.1</v>
      </c>
      <c r="H2566" s="296">
        <v>90593.4</v>
      </c>
      <c r="I2566" s="296">
        <v>22898.14</v>
      </c>
      <c r="J2566" s="296">
        <v>65124</v>
      </c>
      <c r="K2566" s="296">
        <v>2571.2600000000002</v>
      </c>
      <c r="L2566" s="354">
        <v>6.4416522264071512</v>
      </c>
      <c r="M2566" s="354">
        <v>11.500015066745682</v>
      </c>
      <c r="N2566" s="354">
        <v>5.5659397715472476</v>
      </c>
      <c r="O2566" s="354">
        <v>6.9101316850309056</v>
      </c>
      <c r="P2566" s="297"/>
      <c r="Q2566" s="297"/>
      <c r="R2566" s="297">
        <v>1</v>
      </c>
    </row>
    <row r="2567" spans="1:18" ht="60">
      <c r="A2567" s="293">
        <v>254</v>
      </c>
      <c r="B2567" s="290" t="s">
        <v>4588</v>
      </c>
      <c r="C2567" s="294" t="s">
        <v>4589</v>
      </c>
      <c r="D2567" s="295">
        <v>18333.38</v>
      </c>
      <c r="E2567" s="295">
        <v>2613.6799999999998</v>
      </c>
      <c r="F2567" s="295">
        <v>15223.57</v>
      </c>
      <c r="G2567" s="295">
        <v>496.13</v>
      </c>
      <c r="H2567" s="296">
        <v>118277.15</v>
      </c>
      <c r="I2567" s="296">
        <v>30057.360000000001</v>
      </c>
      <c r="J2567" s="296">
        <v>84791.44</v>
      </c>
      <c r="K2567" s="296">
        <v>3428.35</v>
      </c>
      <c r="L2567" s="354">
        <v>6.4514644871813047</v>
      </c>
      <c r="M2567" s="354">
        <v>11.500015304092315</v>
      </c>
      <c r="N2567" s="354">
        <v>5.5697474376903715</v>
      </c>
      <c r="O2567" s="354">
        <v>6.910184830588757</v>
      </c>
      <c r="P2567" s="297"/>
      <c r="Q2567" s="297"/>
      <c r="R2567" s="297">
        <v>1</v>
      </c>
    </row>
    <row r="2568" spans="1:18" ht="60">
      <c r="A2568" s="293">
        <v>255</v>
      </c>
      <c r="B2568" s="290" t="s">
        <v>4590</v>
      </c>
      <c r="C2568" s="294" t="s">
        <v>4591</v>
      </c>
      <c r="D2568" s="295">
        <v>23010.98</v>
      </c>
      <c r="E2568" s="295">
        <v>3267.1</v>
      </c>
      <c r="F2568" s="295">
        <v>19123.72</v>
      </c>
      <c r="G2568" s="295">
        <v>620.16</v>
      </c>
      <c r="H2568" s="296">
        <v>148356.57999999999</v>
      </c>
      <c r="I2568" s="296">
        <v>37571.699999999997</v>
      </c>
      <c r="J2568" s="296">
        <v>106499.44</v>
      </c>
      <c r="K2568" s="296">
        <v>4285.4399999999996</v>
      </c>
      <c r="L2568" s="354">
        <v>6.4472082458026554</v>
      </c>
      <c r="M2568" s="354">
        <v>11.500015304092313</v>
      </c>
      <c r="N2568" s="354">
        <v>5.5689708906007827</v>
      </c>
      <c r="O2568" s="354">
        <v>6.9102167182662537</v>
      </c>
      <c r="P2568" s="297"/>
      <c r="Q2568" s="297"/>
      <c r="R2568" s="297">
        <v>1</v>
      </c>
    </row>
    <row r="2569" spans="1:18" ht="60">
      <c r="A2569" s="293">
        <v>256</v>
      </c>
      <c r="B2569" s="290" t="s">
        <v>4592</v>
      </c>
      <c r="C2569" s="294" t="s">
        <v>4593</v>
      </c>
      <c r="D2569" s="295">
        <v>27280.67</v>
      </c>
      <c r="E2569" s="295">
        <v>3889.64</v>
      </c>
      <c r="F2569" s="295">
        <v>22646.84</v>
      </c>
      <c r="G2569" s="295">
        <v>744.19</v>
      </c>
      <c r="H2569" s="296">
        <v>176040.33</v>
      </c>
      <c r="I2569" s="296">
        <v>44730.92</v>
      </c>
      <c r="J2569" s="296">
        <v>126166.88</v>
      </c>
      <c r="K2569" s="296">
        <v>5142.53</v>
      </c>
      <c r="L2569" s="354">
        <v>6.4529327908735379</v>
      </c>
      <c r="M2569" s="354">
        <v>11.500015425592085</v>
      </c>
      <c r="N2569" s="354">
        <v>5.5710589203615166</v>
      </c>
      <c r="O2569" s="354">
        <v>6.9102379768607474</v>
      </c>
      <c r="P2569" s="297"/>
      <c r="Q2569" s="297"/>
      <c r="R2569" s="297">
        <v>1</v>
      </c>
    </row>
    <row r="2570" spans="1:18" ht="60">
      <c r="A2570" s="293">
        <v>257</v>
      </c>
      <c r="B2570" s="290" t="s">
        <v>4594</v>
      </c>
      <c r="C2570" s="294" t="s">
        <v>4595</v>
      </c>
      <c r="D2570" s="295">
        <v>31958.28</v>
      </c>
      <c r="E2570" s="295">
        <v>4543.07</v>
      </c>
      <c r="F2570" s="295">
        <v>26546.99</v>
      </c>
      <c r="G2570" s="295">
        <v>868.22</v>
      </c>
      <c r="H2570" s="296">
        <v>206119.75</v>
      </c>
      <c r="I2570" s="296">
        <v>52245.25</v>
      </c>
      <c r="J2570" s="296">
        <v>147874.88</v>
      </c>
      <c r="K2570" s="296">
        <v>5999.62</v>
      </c>
      <c r="L2570" s="354">
        <v>6.4496509198868024</v>
      </c>
      <c r="M2570" s="354">
        <v>11.49998789364901</v>
      </c>
      <c r="N2570" s="354">
        <v>5.5703068408132141</v>
      </c>
      <c r="O2570" s="354">
        <v>6.9102531616410587</v>
      </c>
      <c r="P2570" s="297"/>
      <c r="Q2570" s="297"/>
      <c r="R2570" s="297">
        <v>1</v>
      </c>
    </row>
    <row r="2571" spans="1:18" ht="60">
      <c r="A2571" s="293">
        <v>258</v>
      </c>
      <c r="B2571" s="290" t="s">
        <v>4596</v>
      </c>
      <c r="C2571" s="294" t="s">
        <v>4597</v>
      </c>
      <c r="D2571" s="295">
        <v>36227.980000000003</v>
      </c>
      <c r="E2571" s="295">
        <v>5165.6099999999997</v>
      </c>
      <c r="F2571" s="295">
        <v>30070.11</v>
      </c>
      <c r="G2571" s="295">
        <v>992.26</v>
      </c>
      <c r="H2571" s="296">
        <v>233803.49</v>
      </c>
      <c r="I2571" s="296">
        <v>59404.47</v>
      </c>
      <c r="J2571" s="296">
        <v>167542.32</v>
      </c>
      <c r="K2571" s="296">
        <v>6856.7</v>
      </c>
      <c r="L2571" s="354">
        <v>6.4536717200351763</v>
      </c>
      <c r="M2571" s="354">
        <v>11.499991288540947</v>
      </c>
      <c r="N2571" s="354">
        <v>5.5717228836209776</v>
      </c>
      <c r="O2571" s="354">
        <v>6.910184830588757</v>
      </c>
      <c r="P2571" s="297"/>
      <c r="Q2571" s="297"/>
      <c r="R2571" s="297">
        <v>1</v>
      </c>
    </row>
    <row r="2572" spans="1:18" ht="12.75">
      <c r="A2572" s="379" t="s">
        <v>4598</v>
      </c>
      <c r="B2572" s="380"/>
      <c r="C2572" s="380"/>
      <c r="D2572" s="380"/>
      <c r="E2572" s="380"/>
      <c r="F2572" s="380"/>
      <c r="G2572" s="380"/>
      <c r="H2572" s="380"/>
      <c r="I2572" s="380"/>
      <c r="J2572" s="380"/>
      <c r="K2572" s="380"/>
      <c r="L2572" s="380"/>
      <c r="M2572" s="380"/>
      <c r="N2572" s="380"/>
      <c r="O2572" s="380"/>
      <c r="P2572" s="380"/>
      <c r="Q2572" s="380"/>
      <c r="R2572" s="380"/>
    </row>
    <row r="2573" spans="1:18" ht="72">
      <c r="A2573" s="293">
        <v>259</v>
      </c>
      <c r="B2573" s="290" t="s">
        <v>4599</v>
      </c>
      <c r="C2573" s="294" t="s">
        <v>4600</v>
      </c>
      <c r="D2573" s="295">
        <v>2237.44</v>
      </c>
      <c r="E2573" s="295">
        <v>313.12</v>
      </c>
      <c r="F2573" s="295">
        <v>1924.32</v>
      </c>
      <c r="G2573" s="295"/>
      <c r="H2573" s="296">
        <v>14236.72</v>
      </c>
      <c r="I2573" s="296">
        <v>3600.92</v>
      </c>
      <c r="J2573" s="296">
        <v>10635.8</v>
      </c>
      <c r="K2573" s="296"/>
      <c r="L2573" s="354">
        <v>6.3629505148741412</v>
      </c>
      <c r="M2573" s="354">
        <v>11.500127746550843</v>
      </c>
      <c r="N2573" s="354">
        <v>5.5270433191984703</v>
      </c>
      <c r="O2573" s="354" t="s">
        <v>138</v>
      </c>
      <c r="P2573" s="297"/>
      <c r="Q2573" s="297"/>
      <c r="R2573" s="297">
        <v>2</v>
      </c>
    </row>
    <row r="2574" spans="1:18" ht="72">
      <c r="A2574" s="293">
        <v>260</v>
      </c>
      <c r="B2574" s="290" t="s">
        <v>4601</v>
      </c>
      <c r="C2574" s="294" t="s">
        <v>4602</v>
      </c>
      <c r="D2574" s="295">
        <v>2515.19</v>
      </c>
      <c r="E2574" s="295">
        <v>350.33</v>
      </c>
      <c r="F2574" s="295">
        <v>2164.86</v>
      </c>
      <c r="G2574" s="295"/>
      <c r="H2574" s="296">
        <v>15994.12</v>
      </c>
      <c r="I2574" s="296">
        <v>4028.84</v>
      </c>
      <c r="J2574" s="296">
        <v>11965.28</v>
      </c>
      <c r="K2574" s="296"/>
      <c r="L2574" s="354">
        <v>6.359010651282806</v>
      </c>
      <c r="M2574" s="354">
        <v>11.500128450318272</v>
      </c>
      <c r="N2574" s="354">
        <v>5.5270456288166443</v>
      </c>
      <c r="O2574" s="354" t="s">
        <v>138</v>
      </c>
      <c r="P2574" s="297"/>
      <c r="Q2574" s="297"/>
      <c r="R2574" s="297">
        <v>2</v>
      </c>
    </row>
    <row r="2575" spans="1:18" ht="72">
      <c r="A2575" s="293">
        <v>261</v>
      </c>
      <c r="B2575" s="290" t="s">
        <v>4603</v>
      </c>
      <c r="C2575" s="294" t="s">
        <v>4604</v>
      </c>
      <c r="D2575" s="295">
        <v>2792.94</v>
      </c>
      <c r="E2575" s="295">
        <v>387.54</v>
      </c>
      <c r="F2575" s="295">
        <v>2405.4</v>
      </c>
      <c r="G2575" s="295"/>
      <c r="H2575" s="296">
        <v>17751.509999999998</v>
      </c>
      <c r="I2575" s="296">
        <v>4456.76</v>
      </c>
      <c r="J2575" s="296">
        <v>13294.75</v>
      </c>
      <c r="K2575" s="296"/>
      <c r="L2575" s="354">
        <v>6.3558508238630251</v>
      </c>
      <c r="M2575" s="354">
        <v>11.50012901893998</v>
      </c>
      <c r="N2575" s="354">
        <v>5.5270433191984703</v>
      </c>
      <c r="O2575" s="354" t="s">
        <v>138</v>
      </c>
      <c r="P2575" s="297"/>
      <c r="Q2575" s="297"/>
      <c r="R2575" s="297">
        <v>2</v>
      </c>
    </row>
    <row r="2576" spans="1:18" ht="72">
      <c r="A2576" s="293">
        <v>262</v>
      </c>
      <c r="B2576" s="290" t="s">
        <v>4605</v>
      </c>
      <c r="C2576" s="294" t="s">
        <v>4606</v>
      </c>
      <c r="D2576" s="295">
        <v>3070.69</v>
      </c>
      <c r="E2576" s="295">
        <v>424.75</v>
      </c>
      <c r="F2576" s="295">
        <v>2645.94</v>
      </c>
      <c r="G2576" s="295"/>
      <c r="H2576" s="296">
        <v>19508.91</v>
      </c>
      <c r="I2576" s="296">
        <v>4884.68</v>
      </c>
      <c r="J2576" s="296">
        <v>14624.23</v>
      </c>
      <c r="K2576" s="296"/>
      <c r="L2576" s="354">
        <v>6.3532658783530733</v>
      </c>
      <c r="M2576" s="354">
        <v>11.50012948793408</v>
      </c>
      <c r="N2576" s="354">
        <v>5.5270452088860669</v>
      </c>
      <c r="O2576" s="354" t="s">
        <v>138</v>
      </c>
      <c r="P2576" s="297"/>
      <c r="Q2576" s="297"/>
      <c r="R2576" s="297">
        <v>2</v>
      </c>
    </row>
    <row r="2577" spans="1:18" ht="72">
      <c r="A2577" s="293">
        <v>263</v>
      </c>
      <c r="B2577" s="290" t="s">
        <v>4607</v>
      </c>
      <c r="C2577" s="294" t="s">
        <v>4608</v>
      </c>
      <c r="D2577" s="295">
        <v>3941.34</v>
      </c>
      <c r="E2577" s="295">
        <v>1054.8599999999999</v>
      </c>
      <c r="F2577" s="295">
        <v>2886.48</v>
      </c>
      <c r="G2577" s="295"/>
      <c r="H2577" s="296">
        <v>28084.6</v>
      </c>
      <c r="I2577" s="296">
        <v>12130.9</v>
      </c>
      <c r="J2577" s="296">
        <v>15953.7</v>
      </c>
      <c r="K2577" s="296"/>
      <c r="L2577" s="354">
        <v>7.1256476223822345</v>
      </c>
      <c r="M2577" s="354">
        <v>11.500009479930986</v>
      </c>
      <c r="N2577" s="354">
        <v>5.5270433191984703</v>
      </c>
      <c r="O2577" s="354" t="s">
        <v>138</v>
      </c>
      <c r="P2577" s="297"/>
      <c r="Q2577" s="297"/>
      <c r="R2577" s="297">
        <v>2</v>
      </c>
    </row>
    <row r="2578" spans="1:18" ht="72">
      <c r="A2578" s="293">
        <v>264</v>
      </c>
      <c r="B2578" s="290" t="s">
        <v>4609</v>
      </c>
      <c r="C2578" s="294" t="s">
        <v>4610</v>
      </c>
      <c r="D2578" s="295">
        <v>4243.8</v>
      </c>
      <c r="E2578" s="295">
        <v>1116.78</v>
      </c>
      <c r="F2578" s="295">
        <v>3127.02</v>
      </c>
      <c r="G2578" s="295"/>
      <c r="H2578" s="296">
        <v>30126.09</v>
      </c>
      <c r="I2578" s="296">
        <v>12842.91</v>
      </c>
      <c r="J2578" s="296">
        <v>17283.18</v>
      </c>
      <c r="K2578" s="296"/>
      <c r="L2578" s="354">
        <v>7.0988477308072948</v>
      </c>
      <c r="M2578" s="354">
        <v>11.499946274109494</v>
      </c>
      <c r="N2578" s="354">
        <v>5.527044918164898</v>
      </c>
      <c r="O2578" s="354" t="s">
        <v>138</v>
      </c>
      <c r="P2578" s="297"/>
      <c r="Q2578" s="297"/>
      <c r="R2578" s="297">
        <v>2</v>
      </c>
    </row>
    <row r="2579" spans="1:18" ht="12.75">
      <c r="A2579" s="379" t="s">
        <v>4611</v>
      </c>
      <c r="B2579" s="380"/>
      <c r="C2579" s="380"/>
      <c r="D2579" s="380"/>
      <c r="E2579" s="380"/>
      <c r="F2579" s="380"/>
      <c r="G2579" s="380"/>
      <c r="H2579" s="380"/>
      <c r="I2579" s="380"/>
      <c r="J2579" s="380"/>
      <c r="K2579" s="380"/>
      <c r="L2579" s="380"/>
      <c r="M2579" s="380"/>
      <c r="N2579" s="380"/>
      <c r="O2579" s="380"/>
      <c r="P2579" s="380"/>
      <c r="Q2579" s="380"/>
      <c r="R2579" s="380"/>
    </row>
    <row r="2580" spans="1:18" ht="48">
      <c r="A2580" s="293">
        <v>265</v>
      </c>
      <c r="B2580" s="290" t="s">
        <v>4612</v>
      </c>
      <c r="C2580" s="294" t="s">
        <v>4613</v>
      </c>
      <c r="D2580" s="295">
        <v>160924.94</v>
      </c>
      <c r="E2580" s="295">
        <v>766.13</v>
      </c>
      <c r="F2580" s="295">
        <v>6424.03</v>
      </c>
      <c r="G2580" s="295">
        <v>153734.78</v>
      </c>
      <c r="H2580" s="296">
        <v>275124.19</v>
      </c>
      <c r="I2580" s="296">
        <v>8810.5300000000007</v>
      </c>
      <c r="J2580" s="296">
        <v>36966.14</v>
      </c>
      <c r="K2580" s="296">
        <v>229347.52</v>
      </c>
      <c r="L2580" s="354">
        <v>1.7096429552808905</v>
      </c>
      <c r="M2580" s="354">
        <v>11.500045684152822</v>
      </c>
      <c r="N2580" s="354">
        <v>5.7543535755592679</v>
      </c>
      <c r="O2580" s="354">
        <v>1.4918388669109228</v>
      </c>
      <c r="P2580" s="297"/>
      <c r="Q2580" s="297"/>
      <c r="R2580" s="297">
        <v>3</v>
      </c>
    </row>
    <row r="2581" spans="1:18" ht="48">
      <c r="A2581" s="293">
        <v>266</v>
      </c>
      <c r="B2581" s="290" t="s">
        <v>4614</v>
      </c>
      <c r="C2581" s="294" t="s">
        <v>4615</v>
      </c>
      <c r="D2581" s="295">
        <v>215284.01</v>
      </c>
      <c r="E2581" s="295">
        <v>862.63</v>
      </c>
      <c r="F2581" s="295">
        <v>7288.76</v>
      </c>
      <c r="G2581" s="295">
        <v>207132.62</v>
      </c>
      <c r="H2581" s="296">
        <v>361545.41</v>
      </c>
      <c r="I2581" s="296">
        <v>9920.2800000000007</v>
      </c>
      <c r="J2581" s="296">
        <v>41933.279999999999</v>
      </c>
      <c r="K2581" s="296">
        <v>309691.84999999998</v>
      </c>
      <c r="L2581" s="354">
        <v>1.6793881254813117</v>
      </c>
      <c r="M2581" s="354">
        <v>11.500040573594706</v>
      </c>
      <c r="N2581" s="354">
        <v>5.753143195824804</v>
      </c>
      <c r="O2581" s="354">
        <v>1.4951379941990788</v>
      </c>
      <c r="P2581" s="297"/>
      <c r="Q2581" s="297"/>
      <c r="R2581" s="297">
        <v>3</v>
      </c>
    </row>
    <row r="2582" spans="1:18" ht="48">
      <c r="A2582" s="293">
        <v>267</v>
      </c>
      <c r="B2582" s="290" t="s">
        <v>4616</v>
      </c>
      <c r="C2582" s="294" t="s">
        <v>4617</v>
      </c>
      <c r="D2582" s="295">
        <v>247076.81</v>
      </c>
      <c r="E2582" s="295">
        <v>959.29</v>
      </c>
      <c r="F2582" s="295">
        <v>8153.5</v>
      </c>
      <c r="G2582" s="295">
        <v>237964.02</v>
      </c>
      <c r="H2582" s="296">
        <v>414360.66</v>
      </c>
      <c r="I2582" s="296">
        <v>11031.8</v>
      </c>
      <c r="J2582" s="296">
        <v>46900.43</v>
      </c>
      <c r="K2582" s="296">
        <v>356428.43</v>
      </c>
      <c r="L2582" s="354">
        <v>1.6770520066209369</v>
      </c>
      <c r="M2582" s="354">
        <v>11.499963514682733</v>
      </c>
      <c r="N2582" s="354">
        <v>5.7521837247807692</v>
      </c>
      <c r="O2582" s="354">
        <v>1.497824881257259</v>
      </c>
      <c r="P2582" s="297"/>
      <c r="Q2582" s="297"/>
      <c r="R2582" s="297">
        <v>3</v>
      </c>
    </row>
    <row r="2583" spans="1:18" ht="48">
      <c r="A2583" s="293">
        <v>268</v>
      </c>
      <c r="B2583" s="290" t="s">
        <v>4618</v>
      </c>
      <c r="C2583" s="294" t="s">
        <v>4619</v>
      </c>
      <c r="D2583" s="295">
        <v>341776.12</v>
      </c>
      <c r="E2583" s="295">
        <v>1055.79</v>
      </c>
      <c r="F2583" s="295">
        <v>9018.23</v>
      </c>
      <c r="G2583" s="295">
        <v>331702.09999999998</v>
      </c>
      <c r="H2583" s="296">
        <v>567294.74</v>
      </c>
      <c r="I2583" s="296">
        <v>12141.55</v>
      </c>
      <c r="J2583" s="296">
        <v>51867.57</v>
      </c>
      <c r="K2583" s="296">
        <v>503285.62</v>
      </c>
      <c r="L2583" s="354">
        <v>1.6598431160140739</v>
      </c>
      <c r="M2583" s="354">
        <v>11.499966849468171</v>
      </c>
      <c r="N2583" s="354">
        <v>5.7514135257140264</v>
      </c>
      <c r="O2583" s="354">
        <v>1.5172819828394213</v>
      </c>
      <c r="P2583" s="297"/>
      <c r="Q2583" s="297"/>
      <c r="R2583" s="297">
        <v>3</v>
      </c>
    </row>
    <row r="2584" spans="1:18" ht="48">
      <c r="A2584" s="293">
        <v>269</v>
      </c>
      <c r="B2584" s="290" t="s">
        <v>4620</v>
      </c>
      <c r="C2584" s="294" t="s">
        <v>4621</v>
      </c>
      <c r="D2584" s="295">
        <v>488213.89</v>
      </c>
      <c r="E2584" s="295">
        <v>1152.44</v>
      </c>
      <c r="F2584" s="295">
        <v>9882.9699999999993</v>
      </c>
      <c r="G2584" s="295">
        <v>477178.48</v>
      </c>
      <c r="H2584" s="296">
        <v>793057.83</v>
      </c>
      <c r="I2584" s="296">
        <v>13253.08</v>
      </c>
      <c r="J2584" s="296">
        <v>56834.720000000001</v>
      </c>
      <c r="K2584" s="296">
        <v>722970.03</v>
      </c>
      <c r="L2584" s="354">
        <v>1.6244065280485975</v>
      </c>
      <c r="M2584" s="354">
        <v>11.500017354482662</v>
      </c>
      <c r="N2584" s="354">
        <v>5.7507732999290706</v>
      </c>
      <c r="O2584" s="354">
        <v>1.5150935348132213</v>
      </c>
      <c r="P2584" s="297"/>
      <c r="Q2584" s="297"/>
      <c r="R2584" s="297">
        <v>3</v>
      </c>
    </row>
    <row r="2585" spans="1:18" ht="48">
      <c r="A2585" s="293">
        <v>270</v>
      </c>
      <c r="B2585" s="290" t="s">
        <v>4622</v>
      </c>
      <c r="C2585" s="294" t="s">
        <v>4623</v>
      </c>
      <c r="D2585" s="295">
        <v>584150.28</v>
      </c>
      <c r="E2585" s="295">
        <v>1248.94</v>
      </c>
      <c r="F2585" s="295">
        <v>10747.7</v>
      </c>
      <c r="G2585" s="295">
        <v>572153.64</v>
      </c>
      <c r="H2585" s="296">
        <v>941724.32</v>
      </c>
      <c r="I2585" s="296">
        <v>14362.83</v>
      </c>
      <c r="J2585" s="296">
        <v>61801.86</v>
      </c>
      <c r="K2585" s="296">
        <v>865559.63</v>
      </c>
      <c r="L2585" s="354">
        <v>1.6121267972344375</v>
      </c>
      <c r="M2585" s="354">
        <v>11.500016013579515</v>
      </c>
      <c r="N2585" s="354">
        <v>5.7502405165756389</v>
      </c>
      <c r="O2585" s="354">
        <v>1.5128097935372744</v>
      </c>
      <c r="P2585" s="297"/>
      <c r="Q2585" s="297"/>
      <c r="R2585" s="297">
        <v>3</v>
      </c>
    </row>
    <row r="2586" spans="1:18" ht="48">
      <c r="A2586" s="293">
        <v>271</v>
      </c>
      <c r="B2586" s="290" t="s">
        <v>4624</v>
      </c>
      <c r="C2586" s="294" t="s">
        <v>4625</v>
      </c>
      <c r="D2586" s="295">
        <v>800810.38</v>
      </c>
      <c r="E2586" s="295">
        <v>1345.6</v>
      </c>
      <c r="F2586" s="295">
        <v>11612.44</v>
      </c>
      <c r="G2586" s="295">
        <v>787852.34</v>
      </c>
      <c r="H2586" s="296">
        <v>1269247.6000000001</v>
      </c>
      <c r="I2586" s="296">
        <v>15474.35</v>
      </c>
      <c r="J2586" s="296">
        <v>66769.009999999995</v>
      </c>
      <c r="K2586" s="296">
        <v>1187004.24</v>
      </c>
      <c r="L2586" s="354">
        <v>1.5849539812408526</v>
      </c>
      <c r="M2586" s="354">
        <v>11.499962841854936</v>
      </c>
      <c r="N2586" s="354">
        <v>5.749782991343765</v>
      </c>
      <c r="O2586" s="354">
        <v>1.5066328799632682</v>
      </c>
      <c r="P2586" s="297"/>
      <c r="Q2586" s="297"/>
      <c r="R2586" s="297">
        <v>3</v>
      </c>
    </row>
    <row r="2587" spans="1:18" ht="48">
      <c r="A2587" s="293">
        <v>272</v>
      </c>
      <c r="B2587" s="290" t="s">
        <v>4626</v>
      </c>
      <c r="C2587" s="294" t="s">
        <v>4627</v>
      </c>
      <c r="D2587" s="295">
        <v>1099938.42</v>
      </c>
      <c r="E2587" s="295">
        <v>1442.1</v>
      </c>
      <c r="F2587" s="295">
        <v>12477.17</v>
      </c>
      <c r="G2587" s="295">
        <v>1086019.1499999999</v>
      </c>
      <c r="H2587" s="296">
        <v>1722462.71</v>
      </c>
      <c r="I2587" s="296">
        <v>16584.099999999999</v>
      </c>
      <c r="J2587" s="296">
        <v>71736.149999999994</v>
      </c>
      <c r="K2587" s="296">
        <v>1634142.46</v>
      </c>
      <c r="L2587" s="354">
        <v>1.5659628563569949</v>
      </c>
      <c r="M2587" s="354">
        <v>11.499965328340615</v>
      </c>
      <c r="N2587" s="354">
        <v>5.7493926908104962</v>
      </c>
      <c r="O2587" s="354">
        <v>1.5047086968954462</v>
      </c>
      <c r="P2587" s="297"/>
      <c r="Q2587" s="297"/>
      <c r="R2587" s="297">
        <v>3</v>
      </c>
    </row>
    <row r="2588" spans="1:18" ht="48">
      <c r="A2588" s="293">
        <v>273</v>
      </c>
      <c r="B2588" s="290" t="s">
        <v>4628</v>
      </c>
      <c r="C2588" s="294" t="s">
        <v>4629</v>
      </c>
      <c r="D2588" s="295">
        <v>1510604.16</v>
      </c>
      <c r="E2588" s="295">
        <v>1538.75</v>
      </c>
      <c r="F2588" s="295">
        <v>13341.91</v>
      </c>
      <c r="G2588" s="295">
        <v>1495723.5</v>
      </c>
      <c r="H2588" s="296">
        <v>2338041.27</v>
      </c>
      <c r="I2588" s="296">
        <v>17695.63</v>
      </c>
      <c r="J2588" s="296">
        <v>76703.3</v>
      </c>
      <c r="K2588" s="296">
        <v>2243642.34</v>
      </c>
      <c r="L2588" s="354">
        <v>1.5477524370116922</v>
      </c>
      <c r="M2588" s="354">
        <v>11.50000324939074</v>
      </c>
      <c r="N2588" s="354">
        <v>5.7490494239580396</v>
      </c>
      <c r="O2588" s="354">
        <v>1.5000381688193036</v>
      </c>
      <c r="P2588" s="297"/>
      <c r="Q2588" s="297"/>
      <c r="R2588" s="297">
        <v>3</v>
      </c>
    </row>
    <row r="2589" spans="1:18" ht="48">
      <c r="A2589" s="293">
        <v>274</v>
      </c>
      <c r="B2589" s="290" t="s">
        <v>4630</v>
      </c>
      <c r="C2589" s="294" t="s">
        <v>4631</v>
      </c>
      <c r="D2589" s="295">
        <v>2077763.4</v>
      </c>
      <c r="E2589" s="295">
        <v>1635.25</v>
      </c>
      <c r="F2589" s="295">
        <v>14206.64</v>
      </c>
      <c r="G2589" s="295">
        <v>2061921.51</v>
      </c>
      <c r="H2589" s="296">
        <v>3186454.62</v>
      </c>
      <c r="I2589" s="296">
        <v>18805.38</v>
      </c>
      <c r="J2589" s="296">
        <v>81670.44</v>
      </c>
      <c r="K2589" s="296">
        <v>3085978.8</v>
      </c>
      <c r="L2589" s="354">
        <v>1.5335983971996043</v>
      </c>
      <c r="M2589" s="354">
        <v>11.500003057636448</v>
      </c>
      <c r="N2589" s="354">
        <v>5.748751288130058</v>
      </c>
      <c r="O2589" s="354">
        <v>1.4966519263868583</v>
      </c>
      <c r="P2589" s="297"/>
      <c r="Q2589" s="297"/>
      <c r="R2589" s="297">
        <v>3</v>
      </c>
    </row>
    <row r="2590" spans="1:18" ht="48">
      <c r="A2590" s="293">
        <v>275</v>
      </c>
      <c r="B2590" s="290" t="s">
        <v>4632</v>
      </c>
      <c r="C2590" s="294" t="s">
        <v>4633</v>
      </c>
      <c r="D2590" s="295">
        <v>2860789.75</v>
      </c>
      <c r="E2590" s="295">
        <v>1731.9</v>
      </c>
      <c r="F2590" s="295">
        <v>15071.38</v>
      </c>
      <c r="G2590" s="295">
        <v>2843986.47</v>
      </c>
      <c r="H2590" s="296">
        <v>4354456.32</v>
      </c>
      <c r="I2590" s="296">
        <v>19916.91</v>
      </c>
      <c r="J2590" s="296">
        <v>86637.59</v>
      </c>
      <c r="K2590" s="296">
        <v>4247901.82</v>
      </c>
      <c r="L2590" s="354">
        <v>1.5221168630095938</v>
      </c>
      <c r="M2590" s="354">
        <v>11.500034644032565</v>
      </c>
      <c r="N2590" s="354">
        <v>5.7484842131244784</v>
      </c>
      <c r="O2590" s="354">
        <v>1.4936434701111641</v>
      </c>
      <c r="P2590" s="297"/>
      <c r="Q2590" s="297"/>
      <c r="R2590" s="297">
        <v>3</v>
      </c>
    </row>
    <row r="2591" spans="1:18" ht="48">
      <c r="A2591" s="293">
        <v>276</v>
      </c>
      <c r="B2591" s="290" t="s">
        <v>4634</v>
      </c>
      <c r="C2591" s="294" t="s">
        <v>4635</v>
      </c>
      <c r="D2591" s="295">
        <v>3712684.31</v>
      </c>
      <c r="E2591" s="295">
        <v>1816.82</v>
      </c>
      <c r="F2591" s="295">
        <v>15936.11</v>
      </c>
      <c r="G2591" s="295">
        <v>3694931.38</v>
      </c>
      <c r="H2591" s="296">
        <v>5624173.5499999998</v>
      </c>
      <c r="I2591" s="296">
        <v>20893.490000000002</v>
      </c>
      <c r="J2591" s="296">
        <v>91604.73</v>
      </c>
      <c r="K2591" s="296">
        <v>5511675.3300000001</v>
      </c>
      <c r="L2591" s="354">
        <v>1.5148536962465304</v>
      </c>
      <c r="M2591" s="354">
        <v>11.500033024735528</v>
      </c>
      <c r="N2591" s="354">
        <v>5.7482491021962066</v>
      </c>
      <c r="O2591" s="354">
        <v>1.4916854369295487</v>
      </c>
      <c r="P2591" s="297"/>
      <c r="Q2591" s="297"/>
      <c r="R2591" s="297">
        <v>3</v>
      </c>
    </row>
    <row r="2592" spans="1:18" ht="12.75">
      <c r="A2592" s="379" t="s">
        <v>4636</v>
      </c>
      <c r="B2592" s="380"/>
      <c r="C2592" s="380"/>
      <c r="D2592" s="380"/>
      <c r="E2592" s="380"/>
      <c r="F2592" s="380"/>
      <c r="G2592" s="380"/>
      <c r="H2592" s="380"/>
      <c r="I2592" s="380"/>
      <c r="J2592" s="380"/>
      <c r="K2592" s="380"/>
      <c r="L2592" s="380"/>
      <c r="M2592" s="380"/>
      <c r="N2592" s="380"/>
      <c r="O2592" s="380"/>
      <c r="P2592" s="380"/>
      <c r="Q2592" s="380"/>
      <c r="R2592" s="380"/>
    </row>
    <row r="2593" spans="1:18" ht="24">
      <c r="A2593" s="293">
        <v>277</v>
      </c>
      <c r="B2593" s="290" t="s">
        <v>4637</v>
      </c>
      <c r="C2593" s="294" t="s">
        <v>4636</v>
      </c>
      <c r="D2593" s="295">
        <v>357.85</v>
      </c>
      <c r="E2593" s="295">
        <v>56.66</v>
      </c>
      <c r="F2593" s="295">
        <v>301.19</v>
      </c>
      <c r="G2593" s="295"/>
      <c r="H2593" s="296">
        <v>2333.33</v>
      </c>
      <c r="I2593" s="296">
        <v>651.65</v>
      </c>
      <c r="J2593" s="296">
        <v>1681.68</v>
      </c>
      <c r="K2593" s="296"/>
      <c r="L2593" s="354">
        <v>6.5204135811094028</v>
      </c>
      <c r="M2593" s="354">
        <v>11.501058948111544</v>
      </c>
      <c r="N2593" s="354">
        <v>5.5834523058534486</v>
      </c>
      <c r="O2593" s="354" t="s">
        <v>138</v>
      </c>
      <c r="P2593" s="297"/>
      <c r="Q2593" s="297"/>
      <c r="R2593" s="297">
        <v>4</v>
      </c>
    </row>
    <row r="2594" spans="1:18" ht="25.5" customHeight="1">
      <c r="A2594" s="379" t="s">
        <v>4638</v>
      </c>
      <c r="B2594" s="380"/>
      <c r="C2594" s="380"/>
      <c r="D2594" s="380"/>
      <c r="E2594" s="380"/>
      <c r="F2594" s="380"/>
      <c r="G2594" s="380"/>
      <c r="H2594" s="380"/>
      <c r="I2594" s="380"/>
      <c r="J2594" s="380"/>
      <c r="K2594" s="380"/>
      <c r="L2594" s="380"/>
      <c r="M2594" s="380"/>
      <c r="N2594" s="380"/>
      <c r="O2594" s="380"/>
      <c r="P2594" s="380"/>
      <c r="Q2594" s="380"/>
      <c r="R2594" s="380"/>
    </row>
    <row r="2595" spans="1:18" ht="96">
      <c r="A2595" s="293">
        <v>278</v>
      </c>
      <c r="B2595" s="290" t="s">
        <v>4639</v>
      </c>
      <c r="C2595" s="294" t="s">
        <v>4640</v>
      </c>
      <c r="D2595" s="295">
        <v>20141.259999999998</v>
      </c>
      <c r="E2595" s="295">
        <v>3028.66</v>
      </c>
      <c r="F2595" s="295">
        <v>11131.27</v>
      </c>
      <c r="G2595" s="295">
        <v>5981.33</v>
      </c>
      <c r="H2595" s="296">
        <v>117771.4</v>
      </c>
      <c r="I2595" s="296">
        <v>34829.599999999999</v>
      </c>
      <c r="J2595" s="296">
        <v>64535.6</v>
      </c>
      <c r="K2595" s="296">
        <v>18406.2</v>
      </c>
      <c r="L2595" s="354">
        <v>5.8472707268562143</v>
      </c>
      <c r="M2595" s="354">
        <v>11.500003301790231</v>
      </c>
      <c r="N2595" s="354">
        <v>5.7976852596334467</v>
      </c>
      <c r="O2595" s="354">
        <v>3.0772754554589032</v>
      </c>
      <c r="P2595" s="297"/>
      <c r="Q2595" s="297"/>
      <c r="R2595" s="297">
        <v>5</v>
      </c>
    </row>
    <row r="2596" spans="1:18" ht="84">
      <c r="A2596" s="293">
        <v>279</v>
      </c>
      <c r="B2596" s="290" t="s">
        <v>4641</v>
      </c>
      <c r="C2596" s="294" t="s">
        <v>4642</v>
      </c>
      <c r="D2596" s="295">
        <v>23816.54</v>
      </c>
      <c r="E2596" s="295">
        <v>3166.35</v>
      </c>
      <c r="F2596" s="295">
        <v>12153.25</v>
      </c>
      <c r="G2596" s="295">
        <v>8496.94</v>
      </c>
      <c r="H2596" s="296">
        <v>131648.75</v>
      </c>
      <c r="I2596" s="296">
        <v>36413.03</v>
      </c>
      <c r="J2596" s="296">
        <v>70089.36</v>
      </c>
      <c r="K2596" s="296">
        <v>25146.36</v>
      </c>
      <c r="L2596" s="354">
        <v>5.5276186213446623</v>
      </c>
      <c r="M2596" s="354">
        <v>11.500001579105279</v>
      </c>
      <c r="N2596" s="354">
        <v>5.767128957274803</v>
      </c>
      <c r="O2596" s="354">
        <v>2.959460699969636</v>
      </c>
      <c r="P2596" s="297"/>
      <c r="Q2596" s="297"/>
      <c r="R2596" s="297">
        <v>5</v>
      </c>
    </row>
    <row r="2597" spans="1:18" ht="96">
      <c r="A2597" s="293">
        <v>280</v>
      </c>
      <c r="B2597" s="290" t="s">
        <v>4643</v>
      </c>
      <c r="C2597" s="294" t="s">
        <v>4644</v>
      </c>
      <c r="D2597" s="295">
        <v>34373.57</v>
      </c>
      <c r="E2597" s="295">
        <v>3441.73</v>
      </c>
      <c r="F2597" s="295">
        <v>14197.21</v>
      </c>
      <c r="G2597" s="295">
        <v>16734.63</v>
      </c>
      <c r="H2597" s="296">
        <v>167963.38</v>
      </c>
      <c r="I2597" s="296">
        <v>39579.879999999997</v>
      </c>
      <c r="J2597" s="296">
        <v>81196.88</v>
      </c>
      <c r="K2597" s="296">
        <v>47186.62</v>
      </c>
      <c r="L2597" s="354">
        <v>4.886410692866642</v>
      </c>
      <c r="M2597" s="354">
        <v>11.49999564172669</v>
      </c>
      <c r="N2597" s="354">
        <v>5.7192138455372579</v>
      </c>
      <c r="O2597" s="354">
        <v>2.8196990312902046</v>
      </c>
      <c r="P2597" s="297"/>
      <c r="Q2597" s="297"/>
      <c r="R2597" s="297">
        <v>5</v>
      </c>
    </row>
    <row r="2598" spans="1:18" ht="96">
      <c r="A2598" s="293">
        <v>281</v>
      </c>
      <c r="B2598" s="290" t="s">
        <v>4645</v>
      </c>
      <c r="C2598" s="294" t="s">
        <v>4646</v>
      </c>
      <c r="D2598" s="295">
        <v>39150.589999999997</v>
      </c>
      <c r="E2598" s="295">
        <v>3304.04</v>
      </c>
      <c r="F2598" s="295">
        <v>13175.23</v>
      </c>
      <c r="G2598" s="295">
        <v>22671.32</v>
      </c>
      <c r="H2598" s="296">
        <v>176649.26</v>
      </c>
      <c r="I2598" s="296">
        <v>37996.449999999997</v>
      </c>
      <c r="J2598" s="296">
        <v>75643.12</v>
      </c>
      <c r="K2598" s="296">
        <v>63009.69</v>
      </c>
      <c r="L2598" s="354">
        <v>4.5120459231904304</v>
      </c>
      <c r="M2598" s="354">
        <v>11.499996973402258</v>
      </c>
      <c r="N2598" s="354">
        <v>5.7413130548764615</v>
      </c>
      <c r="O2598" s="354">
        <v>2.7792686971909886</v>
      </c>
      <c r="P2598" s="297"/>
      <c r="Q2598" s="297"/>
      <c r="R2598" s="297">
        <v>5</v>
      </c>
    </row>
    <row r="2599" spans="1:18" ht="96">
      <c r="A2599" s="293">
        <v>282</v>
      </c>
      <c r="B2599" s="290" t="s">
        <v>4647</v>
      </c>
      <c r="C2599" s="294" t="s">
        <v>4648</v>
      </c>
      <c r="D2599" s="295">
        <v>49211.66</v>
      </c>
      <c r="E2599" s="295">
        <v>3917.25</v>
      </c>
      <c r="F2599" s="295">
        <v>16600.990000000002</v>
      </c>
      <c r="G2599" s="295">
        <v>28693.42</v>
      </c>
      <c r="H2599" s="296">
        <v>218704.85</v>
      </c>
      <c r="I2599" s="296">
        <v>45048.32</v>
      </c>
      <c r="J2599" s="296">
        <v>94496.98</v>
      </c>
      <c r="K2599" s="296">
        <v>79159.55</v>
      </c>
      <c r="L2599" s="354">
        <v>4.4441672969373514</v>
      </c>
      <c r="M2599" s="354">
        <v>11.499985959537941</v>
      </c>
      <c r="N2599" s="354">
        <v>5.6922496790854034</v>
      </c>
      <c r="O2599" s="354">
        <v>2.7588049803752921</v>
      </c>
      <c r="P2599" s="297"/>
      <c r="Q2599" s="297"/>
      <c r="R2599" s="297">
        <v>5</v>
      </c>
    </row>
    <row r="2600" spans="1:18" ht="96">
      <c r="A2600" s="293">
        <v>283</v>
      </c>
      <c r="B2600" s="290" t="s">
        <v>4649</v>
      </c>
      <c r="C2600" s="294" t="s">
        <v>4650</v>
      </c>
      <c r="D2600" s="295">
        <v>52803.59</v>
      </c>
      <c r="E2600" s="295">
        <v>3641.87</v>
      </c>
      <c r="F2600" s="295">
        <v>14557.03</v>
      </c>
      <c r="G2600" s="295">
        <v>34604.69</v>
      </c>
      <c r="H2600" s="296">
        <v>220161.46</v>
      </c>
      <c r="I2600" s="296">
        <v>41881.47</v>
      </c>
      <c r="J2600" s="296">
        <v>83389.460000000006</v>
      </c>
      <c r="K2600" s="296">
        <v>94890.53</v>
      </c>
      <c r="L2600" s="354">
        <v>4.1694411308019017</v>
      </c>
      <c r="M2600" s="354">
        <v>11.49999038955262</v>
      </c>
      <c r="N2600" s="354">
        <v>5.7284665896820988</v>
      </c>
      <c r="O2600" s="354">
        <v>2.7421291738200804</v>
      </c>
      <c r="P2600" s="297"/>
      <c r="Q2600" s="297"/>
      <c r="R2600" s="297">
        <v>5</v>
      </c>
    </row>
    <row r="2601" spans="1:18" ht="84">
      <c r="A2601" s="293">
        <v>284</v>
      </c>
      <c r="B2601" s="290" t="s">
        <v>4651</v>
      </c>
      <c r="C2601" s="294" t="s">
        <v>4652</v>
      </c>
      <c r="D2601" s="295">
        <v>70189.119999999995</v>
      </c>
      <c r="E2601" s="295">
        <v>4192.62</v>
      </c>
      <c r="F2601" s="295">
        <v>22175.35</v>
      </c>
      <c r="G2601" s="295">
        <v>43821.15</v>
      </c>
      <c r="H2601" s="296">
        <v>290671.28999999998</v>
      </c>
      <c r="I2601" s="296">
        <v>48215.17</v>
      </c>
      <c r="J2601" s="296">
        <v>122563.86</v>
      </c>
      <c r="K2601" s="296">
        <v>119892.26</v>
      </c>
      <c r="L2601" s="354">
        <v>4.1412585027423052</v>
      </c>
      <c r="M2601" s="354">
        <v>11.500009540573675</v>
      </c>
      <c r="N2601" s="354">
        <v>5.5270315913841275</v>
      </c>
      <c r="O2601" s="354">
        <v>2.7359450858774812</v>
      </c>
      <c r="P2601" s="297"/>
      <c r="Q2601" s="297"/>
      <c r="R2601" s="297">
        <v>5</v>
      </c>
    </row>
    <row r="2602" spans="1:18" ht="84">
      <c r="A2602" s="293">
        <v>285</v>
      </c>
      <c r="B2602" s="290" t="s">
        <v>4653</v>
      </c>
      <c r="C2602" s="294" t="s">
        <v>4654</v>
      </c>
      <c r="D2602" s="295">
        <v>68122.64</v>
      </c>
      <c r="E2602" s="295">
        <v>3917.25</v>
      </c>
      <c r="F2602" s="295">
        <v>19542.990000000002</v>
      </c>
      <c r="G2602" s="295">
        <v>44662.400000000001</v>
      </c>
      <c r="H2602" s="296">
        <v>275178.34000000003</v>
      </c>
      <c r="I2602" s="296">
        <v>45048.32</v>
      </c>
      <c r="J2602" s="296">
        <v>108629.78</v>
      </c>
      <c r="K2602" s="296">
        <v>121500.24</v>
      </c>
      <c r="L2602" s="354">
        <v>4.0394550181848503</v>
      </c>
      <c r="M2602" s="354">
        <v>11.499985959537941</v>
      </c>
      <c r="N2602" s="354">
        <v>5.5585035861963803</v>
      </c>
      <c r="O2602" s="354">
        <v>2.7204144873540161</v>
      </c>
      <c r="P2602" s="297"/>
      <c r="Q2602" s="297"/>
      <c r="R2602" s="297">
        <v>5</v>
      </c>
    </row>
    <row r="2603" spans="1:18" ht="84">
      <c r="A2603" s="293">
        <v>286</v>
      </c>
      <c r="B2603" s="290" t="s">
        <v>4655</v>
      </c>
      <c r="C2603" s="294" t="s">
        <v>4656</v>
      </c>
      <c r="D2603" s="295">
        <v>99418.98</v>
      </c>
      <c r="E2603" s="295">
        <v>4605.1899999999996</v>
      </c>
      <c r="F2603" s="295">
        <v>26516.28</v>
      </c>
      <c r="G2603" s="295">
        <v>68297.509999999995</v>
      </c>
      <c r="H2603" s="296">
        <v>383414.19</v>
      </c>
      <c r="I2603" s="296">
        <v>52959.68</v>
      </c>
      <c r="J2603" s="296">
        <v>145868.49</v>
      </c>
      <c r="K2603" s="296">
        <v>184586.02</v>
      </c>
      <c r="L2603" s="354">
        <v>3.8565492222913575</v>
      </c>
      <c r="M2603" s="354">
        <v>11.499998914268467</v>
      </c>
      <c r="N2603" s="354">
        <v>5.5010917821051821</v>
      </c>
      <c r="O2603" s="354">
        <v>2.7026756905193179</v>
      </c>
      <c r="P2603" s="297"/>
      <c r="Q2603" s="297"/>
      <c r="R2603" s="297">
        <v>5</v>
      </c>
    </row>
    <row r="2604" spans="1:18" ht="84">
      <c r="A2604" s="293">
        <v>287</v>
      </c>
      <c r="B2604" s="290" t="s">
        <v>4657</v>
      </c>
      <c r="C2604" s="294" t="s">
        <v>4658</v>
      </c>
      <c r="D2604" s="295">
        <v>93533.8</v>
      </c>
      <c r="E2604" s="295">
        <v>4192.12</v>
      </c>
      <c r="F2604" s="295">
        <v>22567.74</v>
      </c>
      <c r="G2604" s="295">
        <v>66773.94</v>
      </c>
      <c r="H2604" s="296">
        <v>354338.76</v>
      </c>
      <c r="I2604" s="296">
        <v>48209.4</v>
      </c>
      <c r="J2604" s="296">
        <v>124967.37</v>
      </c>
      <c r="K2604" s="296">
        <v>181161.99</v>
      </c>
      <c r="L2604" s="354">
        <v>3.7883498799364506</v>
      </c>
      <c r="M2604" s="354">
        <v>11.500004770855798</v>
      </c>
      <c r="N2604" s="354">
        <v>5.5374339654746105</v>
      </c>
      <c r="O2604" s="354">
        <v>2.7130642583019662</v>
      </c>
      <c r="P2604" s="297"/>
      <c r="Q2604" s="297"/>
      <c r="R2604" s="297">
        <v>5</v>
      </c>
    </row>
    <row r="2605" spans="1:18" ht="84">
      <c r="A2605" s="293">
        <v>288</v>
      </c>
      <c r="B2605" s="290" t="s">
        <v>4659</v>
      </c>
      <c r="C2605" s="294" t="s">
        <v>4660</v>
      </c>
      <c r="D2605" s="295">
        <v>127483.44</v>
      </c>
      <c r="E2605" s="295">
        <v>6009.29</v>
      </c>
      <c r="F2605" s="295">
        <v>36842.769999999997</v>
      </c>
      <c r="G2605" s="295">
        <v>84631.38</v>
      </c>
      <c r="H2605" s="296">
        <v>496944.17</v>
      </c>
      <c r="I2605" s="296">
        <v>69106.87</v>
      </c>
      <c r="J2605" s="296">
        <v>198507.77</v>
      </c>
      <c r="K2605" s="296">
        <v>229329.53</v>
      </c>
      <c r="L2605" s="354">
        <v>3.8981076287241696</v>
      </c>
      <c r="M2605" s="354">
        <v>11.500005824315352</v>
      </c>
      <c r="N2605" s="354">
        <v>5.3879708284691947</v>
      </c>
      <c r="O2605" s="354">
        <v>2.70974584131796</v>
      </c>
      <c r="P2605" s="297"/>
      <c r="Q2605" s="297"/>
      <c r="R2605" s="297">
        <v>5</v>
      </c>
    </row>
    <row r="2606" spans="1:18" ht="84">
      <c r="A2606" s="293">
        <v>289</v>
      </c>
      <c r="B2606" s="290" t="s">
        <v>4661</v>
      </c>
      <c r="C2606" s="294" t="s">
        <v>4662</v>
      </c>
      <c r="D2606" s="295">
        <v>124476.26</v>
      </c>
      <c r="E2606" s="295">
        <v>5592.84</v>
      </c>
      <c r="F2606" s="295">
        <v>32365.78</v>
      </c>
      <c r="G2606" s="295">
        <v>86517.64</v>
      </c>
      <c r="H2606" s="296">
        <v>472366.22</v>
      </c>
      <c r="I2606" s="296">
        <v>64317.66</v>
      </c>
      <c r="J2606" s="296">
        <v>175056.8</v>
      </c>
      <c r="K2606" s="296">
        <v>232991.76</v>
      </c>
      <c r="L2606" s="354">
        <v>3.7948297932473229</v>
      </c>
      <c r="M2606" s="354">
        <v>11.5</v>
      </c>
      <c r="N2606" s="354">
        <v>5.4087001765444862</v>
      </c>
      <c r="O2606" s="354">
        <v>2.6929971737555487</v>
      </c>
      <c r="P2606" s="297"/>
      <c r="Q2606" s="297"/>
      <c r="R2606" s="297">
        <v>5</v>
      </c>
    </row>
    <row r="2607" spans="1:18" ht="84">
      <c r="A2607" s="293">
        <v>290</v>
      </c>
      <c r="B2607" s="290" t="s">
        <v>4663</v>
      </c>
      <c r="C2607" s="294" t="s">
        <v>4664</v>
      </c>
      <c r="D2607" s="295">
        <v>150328.95000000001</v>
      </c>
      <c r="E2607" s="295">
        <v>6288.56</v>
      </c>
      <c r="F2607" s="295">
        <v>39819.67</v>
      </c>
      <c r="G2607" s="295">
        <v>104220.72</v>
      </c>
      <c r="H2607" s="296">
        <v>568213</v>
      </c>
      <c r="I2607" s="296">
        <v>72318.429999999993</v>
      </c>
      <c r="J2607" s="296">
        <v>214148.48000000001</v>
      </c>
      <c r="K2607" s="296">
        <v>281746.09000000003</v>
      </c>
      <c r="L2607" s="354">
        <v>3.779797570594353</v>
      </c>
      <c r="M2607" s="354">
        <v>11.499998409810829</v>
      </c>
      <c r="N2607" s="354">
        <v>5.3779571754361601</v>
      </c>
      <c r="O2607" s="354">
        <v>2.703359658233027</v>
      </c>
      <c r="P2607" s="297"/>
      <c r="Q2607" s="297"/>
      <c r="R2607" s="297">
        <v>5</v>
      </c>
    </row>
    <row r="2608" spans="1:18" ht="84">
      <c r="A2608" s="293">
        <v>291</v>
      </c>
      <c r="B2608" s="290" t="s">
        <v>4665</v>
      </c>
      <c r="C2608" s="294" t="s">
        <v>4666</v>
      </c>
      <c r="D2608" s="295">
        <v>146995.62</v>
      </c>
      <c r="E2608" s="295">
        <v>6016.57</v>
      </c>
      <c r="F2608" s="295">
        <v>36880.36</v>
      </c>
      <c r="G2608" s="295">
        <v>104098.69</v>
      </c>
      <c r="H2608" s="296">
        <v>549238.85</v>
      </c>
      <c r="I2608" s="296">
        <v>69190.52</v>
      </c>
      <c r="J2608" s="296">
        <v>198751.15</v>
      </c>
      <c r="K2608" s="296">
        <v>281297.18</v>
      </c>
      <c r="L2608" s="354">
        <v>3.736430037847386</v>
      </c>
      <c r="M2608" s="354">
        <v>11.499994182732022</v>
      </c>
      <c r="N2608" s="354">
        <v>5.3890783604064598</v>
      </c>
      <c r="O2608" s="354">
        <v>2.7022163295234551</v>
      </c>
      <c r="P2608" s="297"/>
      <c r="Q2608" s="297"/>
      <c r="R2608" s="297">
        <v>5</v>
      </c>
    </row>
    <row r="2609" spans="1:18" ht="84">
      <c r="A2609" s="293">
        <v>292</v>
      </c>
      <c r="B2609" s="290" t="s">
        <v>4667</v>
      </c>
      <c r="C2609" s="294" t="s">
        <v>4668</v>
      </c>
      <c r="D2609" s="295">
        <v>182040.83</v>
      </c>
      <c r="E2609" s="295">
        <v>6839.32</v>
      </c>
      <c r="F2609" s="295">
        <v>45752.71</v>
      </c>
      <c r="G2609" s="295">
        <v>129448.8</v>
      </c>
      <c r="H2609" s="296">
        <v>673212.46</v>
      </c>
      <c r="I2609" s="296">
        <v>78652.13</v>
      </c>
      <c r="J2609" s="296">
        <v>245227.12</v>
      </c>
      <c r="K2609" s="296">
        <v>349333.21</v>
      </c>
      <c r="L2609" s="354">
        <v>3.6981399172921812</v>
      </c>
      <c r="M2609" s="354">
        <v>11.499992689331689</v>
      </c>
      <c r="N2609" s="354">
        <v>5.3598381385496072</v>
      </c>
      <c r="O2609" s="354">
        <v>2.6986206901879353</v>
      </c>
      <c r="P2609" s="297"/>
      <c r="Q2609" s="297"/>
      <c r="R2609" s="297">
        <v>5</v>
      </c>
    </row>
    <row r="2610" spans="1:18" ht="19.5" customHeight="1">
      <c r="A2610" s="379" t="s">
        <v>4669</v>
      </c>
      <c r="B2610" s="380"/>
      <c r="C2610" s="380"/>
      <c r="D2610" s="380"/>
      <c r="E2610" s="380"/>
      <c r="F2610" s="380"/>
      <c r="G2610" s="380"/>
      <c r="H2610" s="380"/>
      <c r="I2610" s="380"/>
      <c r="J2610" s="380"/>
      <c r="K2610" s="380"/>
      <c r="L2610" s="380"/>
      <c r="M2610" s="380"/>
      <c r="N2610" s="380"/>
      <c r="O2610" s="380"/>
      <c r="P2610" s="380"/>
      <c r="Q2610" s="380"/>
      <c r="R2610" s="380"/>
    </row>
    <row r="2611" spans="1:18" ht="84">
      <c r="A2611" s="293">
        <v>293</v>
      </c>
      <c r="B2611" s="290" t="s">
        <v>4670</v>
      </c>
      <c r="C2611" s="294" t="s">
        <v>4671</v>
      </c>
      <c r="D2611" s="295">
        <v>13908.79</v>
      </c>
      <c r="E2611" s="295">
        <v>2292.81</v>
      </c>
      <c r="F2611" s="295">
        <v>7174.9</v>
      </c>
      <c r="G2611" s="295">
        <v>4441.08</v>
      </c>
      <c r="H2611" s="296">
        <v>84090.85</v>
      </c>
      <c r="I2611" s="296">
        <v>26367.360000000001</v>
      </c>
      <c r="J2611" s="296">
        <v>43416.33</v>
      </c>
      <c r="K2611" s="296">
        <v>14307.16</v>
      </c>
      <c r="L2611" s="354">
        <v>6.0458781820704752</v>
      </c>
      <c r="M2611" s="354">
        <v>11.500019626571762</v>
      </c>
      <c r="N2611" s="354">
        <v>6.0511407824499299</v>
      </c>
      <c r="O2611" s="354">
        <v>3.2215497131328417</v>
      </c>
      <c r="P2611" s="297"/>
      <c r="Q2611" s="297"/>
      <c r="R2611" s="297">
        <v>6</v>
      </c>
    </row>
    <row r="2612" spans="1:18" ht="84">
      <c r="A2612" s="293">
        <v>294</v>
      </c>
      <c r="B2612" s="290" t="s">
        <v>4672</v>
      </c>
      <c r="C2612" s="294" t="s">
        <v>4673</v>
      </c>
      <c r="D2612" s="295">
        <v>18208.87</v>
      </c>
      <c r="E2612" s="295">
        <v>2347.4899999999998</v>
      </c>
      <c r="F2612" s="295">
        <v>7436.23</v>
      </c>
      <c r="G2612" s="295">
        <v>8425.15</v>
      </c>
      <c r="H2612" s="296">
        <v>96874.78</v>
      </c>
      <c r="I2612" s="296">
        <v>26996.11</v>
      </c>
      <c r="J2612" s="296">
        <v>44937.52</v>
      </c>
      <c r="K2612" s="296">
        <v>24941.15</v>
      </c>
      <c r="L2612" s="354">
        <v>5.3201972445297265</v>
      </c>
      <c r="M2612" s="354">
        <v>11.499989350327372</v>
      </c>
      <c r="N2612" s="354">
        <v>6.0430513849087504</v>
      </c>
      <c r="O2612" s="354">
        <v>2.9603211812252606</v>
      </c>
      <c r="P2612" s="297"/>
      <c r="Q2612" s="297"/>
      <c r="R2612" s="297">
        <v>6</v>
      </c>
    </row>
    <row r="2613" spans="1:18" ht="84">
      <c r="A2613" s="293">
        <v>295</v>
      </c>
      <c r="B2613" s="290" t="s">
        <v>4674</v>
      </c>
      <c r="C2613" s="294" t="s">
        <v>4675</v>
      </c>
      <c r="D2613" s="295">
        <v>26717.119999999999</v>
      </c>
      <c r="E2613" s="295">
        <v>2401.91</v>
      </c>
      <c r="F2613" s="295">
        <v>7697.56</v>
      </c>
      <c r="G2613" s="295">
        <v>16617.650000000001</v>
      </c>
      <c r="H2613" s="296">
        <v>120890.1</v>
      </c>
      <c r="I2613" s="296">
        <v>27621.98</v>
      </c>
      <c r="J2613" s="296">
        <v>46458.71</v>
      </c>
      <c r="K2613" s="296">
        <v>46809.41</v>
      </c>
      <c r="L2613" s="354">
        <v>4.5248177947323667</v>
      </c>
      <c r="M2613" s="354">
        <v>11.500006245029997</v>
      </c>
      <c r="N2613" s="354">
        <v>6.0355112529165078</v>
      </c>
      <c r="O2613" s="354">
        <v>2.8168489527700968</v>
      </c>
      <c r="P2613" s="297"/>
      <c r="Q2613" s="297"/>
      <c r="R2613" s="297">
        <v>6</v>
      </c>
    </row>
    <row r="2614" spans="1:18" ht="84">
      <c r="A2614" s="293">
        <v>296</v>
      </c>
      <c r="B2614" s="290" t="s">
        <v>4676</v>
      </c>
      <c r="C2614" s="294" t="s">
        <v>4677</v>
      </c>
      <c r="D2614" s="295">
        <v>40081.480000000003</v>
      </c>
      <c r="E2614" s="295">
        <v>2732.22</v>
      </c>
      <c r="F2614" s="295">
        <v>8819.83</v>
      </c>
      <c r="G2614" s="295">
        <v>28529.43</v>
      </c>
      <c r="H2614" s="296">
        <v>163444.54999999999</v>
      </c>
      <c r="I2614" s="296">
        <v>31420.47</v>
      </c>
      <c r="J2614" s="296">
        <v>53417.52</v>
      </c>
      <c r="K2614" s="296">
        <v>78606.559999999998</v>
      </c>
      <c r="L2614" s="354">
        <v>4.0778072566182679</v>
      </c>
      <c r="M2614" s="354">
        <v>11.499978039835739</v>
      </c>
      <c r="N2614" s="354">
        <v>6.0565248990059892</v>
      </c>
      <c r="O2614" s="354">
        <v>2.7552797234294548</v>
      </c>
      <c r="P2614" s="297"/>
      <c r="Q2614" s="297"/>
      <c r="R2614" s="297">
        <v>6</v>
      </c>
    </row>
    <row r="2615" spans="1:18" ht="84">
      <c r="A2615" s="293">
        <v>297</v>
      </c>
      <c r="B2615" s="290" t="s">
        <v>4678</v>
      </c>
      <c r="C2615" s="294" t="s">
        <v>4679</v>
      </c>
      <c r="D2615" s="295">
        <v>46360.73</v>
      </c>
      <c r="E2615" s="295">
        <v>2786.89</v>
      </c>
      <c r="F2615" s="295">
        <v>9081.16</v>
      </c>
      <c r="G2615" s="295">
        <v>34492.68</v>
      </c>
      <c r="H2615" s="296">
        <v>181511.67</v>
      </c>
      <c r="I2615" s="296">
        <v>32049.23</v>
      </c>
      <c r="J2615" s="296">
        <v>54938.71</v>
      </c>
      <c r="K2615" s="296">
        <v>94523.73</v>
      </c>
      <c r="L2615" s="354">
        <v>3.9152030177264248</v>
      </c>
      <c r="M2615" s="354">
        <v>11.499998205885413</v>
      </c>
      <c r="N2615" s="354">
        <v>6.0497458474468022</v>
      </c>
      <c r="O2615" s="354">
        <v>2.7403997021976836</v>
      </c>
      <c r="P2615" s="297"/>
      <c r="Q2615" s="297"/>
      <c r="R2615" s="297">
        <v>6</v>
      </c>
    </row>
    <row r="2616" spans="1:18" ht="84">
      <c r="A2616" s="293">
        <v>298</v>
      </c>
      <c r="B2616" s="290" t="s">
        <v>4680</v>
      </c>
      <c r="C2616" s="294" t="s">
        <v>4681</v>
      </c>
      <c r="D2616" s="295">
        <v>79663.58</v>
      </c>
      <c r="E2616" s="295">
        <v>3122.71</v>
      </c>
      <c r="F2616" s="295">
        <v>10236</v>
      </c>
      <c r="G2616" s="295">
        <v>66304.87</v>
      </c>
      <c r="H2616" s="296">
        <v>277448.34999999998</v>
      </c>
      <c r="I2616" s="296">
        <v>35911.17</v>
      </c>
      <c r="J2616" s="296">
        <v>62108.45</v>
      </c>
      <c r="K2616" s="296">
        <v>179428.73</v>
      </c>
      <c r="L2616" s="354">
        <v>3.4827502103219561</v>
      </c>
      <c r="M2616" s="354">
        <v>11.50000160117334</v>
      </c>
      <c r="N2616" s="354">
        <v>6.0676484955060568</v>
      </c>
      <c r="O2616" s="354">
        <v>2.7061169111710801</v>
      </c>
      <c r="P2616" s="297"/>
      <c r="Q2616" s="297"/>
      <c r="R2616" s="297">
        <v>6</v>
      </c>
    </row>
    <row r="2617" spans="1:18" ht="84">
      <c r="A2617" s="293">
        <v>299</v>
      </c>
      <c r="B2617" s="290" t="s">
        <v>4682</v>
      </c>
      <c r="C2617" s="294" t="s">
        <v>4683</v>
      </c>
      <c r="D2617" s="295">
        <v>79984.56</v>
      </c>
      <c r="E2617" s="295">
        <v>3177.39</v>
      </c>
      <c r="F2617" s="295">
        <v>10497.33</v>
      </c>
      <c r="G2617" s="295">
        <v>66309.84</v>
      </c>
      <c r="H2617" s="296">
        <v>279608.71999999997</v>
      </c>
      <c r="I2617" s="296">
        <v>36539.93</v>
      </c>
      <c r="J2617" s="296">
        <v>63629.64</v>
      </c>
      <c r="K2617" s="296">
        <v>179439.15</v>
      </c>
      <c r="L2617" s="354">
        <v>3.4957836862514462</v>
      </c>
      <c r="M2617" s="354">
        <v>11.499982690195413</v>
      </c>
      <c r="N2617" s="354">
        <v>6.0615070689403874</v>
      </c>
      <c r="O2617" s="354">
        <v>2.7060712256280515</v>
      </c>
      <c r="P2617" s="297"/>
      <c r="Q2617" s="297"/>
      <c r="R2617" s="297">
        <v>6</v>
      </c>
    </row>
    <row r="2618" spans="1:18" ht="84">
      <c r="A2618" s="293">
        <v>300</v>
      </c>
      <c r="B2618" s="290" t="s">
        <v>4684</v>
      </c>
      <c r="C2618" s="294" t="s">
        <v>4685</v>
      </c>
      <c r="D2618" s="295">
        <v>103621.5</v>
      </c>
      <c r="E2618" s="295">
        <v>4514.1499999999996</v>
      </c>
      <c r="F2618" s="295">
        <v>15453.05</v>
      </c>
      <c r="G2618" s="295">
        <v>83654.3</v>
      </c>
      <c r="H2618" s="296">
        <v>369500.18</v>
      </c>
      <c r="I2618" s="296">
        <v>51912.72</v>
      </c>
      <c r="J2618" s="296">
        <v>91867.13</v>
      </c>
      <c r="K2618" s="296">
        <v>225720.33</v>
      </c>
      <c r="L2618" s="354">
        <v>3.5658640340083863</v>
      </c>
      <c r="M2618" s="354">
        <v>11.499998892371766</v>
      </c>
      <c r="N2618" s="354">
        <v>5.9449189642174201</v>
      </c>
      <c r="O2618" s="354">
        <v>2.698251375004034</v>
      </c>
      <c r="P2618" s="297"/>
      <c r="Q2618" s="297"/>
      <c r="R2618" s="297">
        <v>6</v>
      </c>
    </row>
    <row r="2619" spans="1:18" ht="84">
      <c r="A2619" s="293">
        <v>301</v>
      </c>
      <c r="B2619" s="290" t="s">
        <v>4686</v>
      </c>
      <c r="C2619" s="294" t="s">
        <v>4687</v>
      </c>
      <c r="D2619" s="295">
        <v>123457.37</v>
      </c>
      <c r="E2619" s="295">
        <v>4576.1000000000004</v>
      </c>
      <c r="F2619" s="295">
        <v>15751.97</v>
      </c>
      <c r="G2619" s="295">
        <v>103129.3</v>
      </c>
      <c r="H2619" s="296">
        <v>423960.88</v>
      </c>
      <c r="I2619" s="296">
        <v>52625.11</v>
      </c>
      <c r="J2619" s="296">
        <v>93631.7</v>
      </c>
      <c r="K2619" s="296">
        <v>277704.07</v>
      </c>
      <c r="L2619" s="354">
        <v>3.4340669981873098</v>
      </c>
      <c r="M2619" s="354">
        <v>11.499991258932278</v>
      </c>
      <c r="N2619" s="354">
        <v>5.9441263537195663</v>
      </c>
      <c r="O2619" s="354">
        <v>2.6927756709296</v>
      </c>
      <c r="P2619" s="297"/>
      <c r="Q2619" s="297"/>
      <c r="R2619" s="297">
        <v>6</v>
      </c>
    </row>
    <row r="2620" spans="1:18" ht="84">
      <c r="A2620" s="293">
        <v>302</v>
      </c>
      <c r="B2620" s="290" t="s">
        <v>4688</v>
      </c>
      <c r="C2620" s="294" t="s">
        <v>4689</v>
      </c>
      <c r="D2620" s="295">
        <v>174894.55</v>
      </c>
      <c r="E2620" s="295">
        <v>4900.88</v>
      </c>
      <c r="F2620" s="295">
        <v>16927.84</v>
      </c>
      <c r="G2620" s="295">
        <v>153065.82999999999</v>
      </c>
      <c r="H2620" s="296">
        <v>568438.63</v>
      </c>
      <c r="I2620" s="296">
        <v>56360.15</v>
      </c>
      <c r="J2620" s="296">
        <v>101075.09</v>
      </c>
      <c r="K2620" s="296">
        <v>411003.39</v>
      </c>
      <c r="L2620" s="354">
        <v>3.250179207985612</v>
      </c>
      <c r="M2620" s="354">
        <v>11.500006121349635</v>
      </c>
      <c r="N2620" s="354">
        <v>5.9709384067902338</v>
      </c>
      <c r="O2620" s="354">
        <v>2.6851413538867561</v>
      </c>
      <c r="P2620" s="297"/>
      <c r="Q2620" s="297"/>
      <c r="R2620" s="297">
        <v>6</v>
      </c>
    </row>
    <row r="2621" spans="1:18" ht="84">
      <c r="A2621" s="293">
        <v>303</v>
      </c>
      <c r="B2621" s="290" t="s">
        <v>4690</v>
      </c>
      <c r="C2621" s="294" t="s">
        <v>4691</v>
      </c>
      <c r="D2621" s="295">
        <v>216551.83</v>
      </c>
      <c r="E2621" s="295">
        <v>4965.34</v>
      </c>
      <c r="F2621" s="295">
        <v>17241.79</v>
      </c>
      <c r="G2621" s="295">
        <v>194344.7</v>
      </c>
      <c r="H2621" s="296">
        <v>681230.92</v>
      </c>
      <c r="I2621" s="296">
        <v>57101.39</v>
      </c>
      <c r="J2621" s="296">
        <v>102937.01</v>
      </c>
      <c r="K2621" s="296">
        <v>521192.52</v>
      </c>
      <c r="L2621" s="354">
        <v>3.145810035408152</v>
      </c>
      <c r="M2621" s="354">
        <v>11.499995972078448</v>
      </c>
      <c r="N2621" s="354">
        <v>5.9702043697319125</v>
      </c>
      <c r="O2621" s="354">
        <v>2.6817943581687587</v>
      </c>
      <c r="P2621" s="297"/>
      <c r="Q2621" s="297"/>
      <c r="R2621" s="297">
        <v>6</v>
      </c>
    </row>
    <row r="2622" spans="1:18" ht="84">
      <c r="A2622" s="293">
        <v>304</v>
      </c>
      <c r="B2622" s="290" t="s">
        <v>4692</v>
      </c>
      <c r="C2622" s="294" t="s">
        <v>4693</v>
      </c>
      <c r="D2622" s="295">
        <v>265119.77</v>
      </c>
      <c r="E2622" s="295">
        <v>5030.8</v>
      </c>
      <c r="F2622" s="295">
        <v>17563.25</v>
      </c>
      <c r="G2622" s="295">
        <v>242525.72</v>
      </c>
      <c r="H2622" s="296">
        <v>812508.92</v>
      </c>
      <c r="I2622" s="296">
        <v>57854.17</v>
      </c>
      <c r="J2622" s="296">
        <v>104847.6</v>
      </c>
      <c r="K2622" s="296">
        <v>649807.15</v>
      </c>
      <c r="L2622" s="354">
        <v>3.0646862736792508</v>
      </c>
      <c r="M2622" s="354">
        <v>11.499994036733719</v>
      </c>
      <c r="N2622" s="354">
        <v>5.9697151723058095</v>
      </c>
      <c r="O2622" s="354">
        <v>2.6793329383786593</v>
      </c>
      <c r="P2622" s="297"/>
      <c r="Q2622" s="297"/>
      <c r="R2622" s="297">
        <v>6</v>
      </c>
    </row>
    <row r="2623" spans="1:18" ht="84">
      <c r="A2623" s="293">
        <v>305</v>
      </c>
      <c r="B2623" s="290" t="s">
        <v>4694</v>
      </c>
      <c r="C2623" s="294" t="s">
        <v>4695</v>
      </c>
      <c r="D2623" s="295">
        <v>321695.38</v>
      </c>
      <c r="E2623" s="295">
        <v>5358.09</v>
      </c>
      <c r="F2623" s="295">
        <v>18751.650000000001</v>
      </c>
      <c r="G2623" s="295">
        <v>297585.64</v>
      </c>
      <c r="H2623" s="296">
        <v>970774.67</v>
      </c>
      <c r="I2623" s="296">
        <v>61618.05</v>
      </c>
      <c r="J2623" s="296">
        <v>112372.12</v>
      </c>
      <c r="K2623" s="296">
        <v>796784.5</v>
      </c>
      <c r="L2623" s="354">
        <v>3.0176829707656978</v>
      </c>
      <c r="M2623" s="354">
        <v>11.500002799505047</v>
      </c>
      <c r="N2623" s="354">
        <v>5.9926523799238991</v>
      </c>
      <c r="O2623" s="354">
        <v>2.6774964679075239</v>
      </c>
      <c r="P2623" s="297"/>
      <c r="Q2623" s="297"/>
      <c r="R2623" s="297">
        <v>6</v>
      </c>
    </row>
    <row r="2624" spans="1:18" ht="84">
      <c r="A2624" s="293">
        <v>306</v>
      </c>
      <c r="B2624" s="290" t="s">
        <v>4696</v>
      </c>
      <c r="C2624" s="294" t="s">
        <v>4697</v>
      </c>
      <c r="D2624" s="295">
        <v>348653.91</v>
      </c>
      <c r="E2624" s="295">
        <v>5420.04</v>
      </c>
      <c r="F2624" s="295">
        <v>19053.07</v>
      </c>
      <c r="G2624" s="295">
        <v>324180.8</v>
      </c>
      <c r="H2624" s="296">
        <v>1044257.35</v>
      </c>
      <c r="I2624" s="296">
        <v>62330.45</v>
      </c>
      <c r="J2624" s="296">
        <v>114152.91</v>
      </c>
      <c r="K2624" s="296">
        <v>867773.99</v>
      </c>
      <c r="L2624" s="354">
        <v>2.9951115419872965</v>
      </c>
      <c r="M2624" s="354">
        <v>11.499998154995165</v>
      </c>
      <c r="N2624" s="354">
        <v>5.9913132109418594</v>
      </c>
      <c r="O2624" s="354">
        <v>2.6768210517094166</v>
      </c>
      <c r="P2624" s="297"/>
      <c r="Q2624" s="297"/>
      <c r="R2624" s="297">
        <v>6</v>
      </c>
    </row>
    <row r="2625" spans="1:18" ht="96">
      <c r="A2625" s="293">
        <v>307</v>
      </c>
      <c r="B2625" s="290" t="s">
        <v>4698</v>
      </c>
      <c r="C2625" s="294" t="s">
        <v>4699</v>
      </c>
      <c r="D2625" s="295">
        <v>378889.17</v>
      </c>
      <c r="E2625" s="295">
        <v>5538.67</v>
      </c>
      <c r="F2625" s="295">
        <v>19625.849999999999</v>
      </c>
      <c r="G2625" s="295">
        <v>353724.65</v>
      </c>
      <c r="H2625" s="296">
        <v>1127846.8600000001</v>
      </c>
      <c r="I2625" s="296">
        <v>63694.67</v>
      </c>
      <c r="J2625" s="296">
        <v>117519.79</v>
      </c>
      <c r="K2625" s="296">
        <v>946632.4</v>
      </c>
      <c r="L2625" s="354">
        <v>2.9767197093545854</v>
      </c>
      <c r="M2625" s="354">
        <v>11.499993680793404</v>
      </c>
      <c r="N2625" s="354">
        <v>5.9880102008320657</v>
      </c>
      <c r="O2625" s="354">
        <v>2.6761844276331885</v>
      </c>
      <c r="P2625" s="297"/>
      <c r="Q2625" s="297"/>
      <c r="R2625" s="297">
        <v>6</v>
      </c>
    </row>
    <row r="2626" spans="1:18" ht="96">
      <c r="A2626" s="298">
        <v>308</v>
      </c>
      <c r="B2626" s="299" t="s">
        <v>4700</v>
      </c>
      <c r="C2626" s="300" t="s">
        <v>4701</v>
      </c>
      <c r="D2626" s="301">
        <v>409200.48</v>
      </c>
      <c r="E2626" s="301">
        <v>5708.96</v>
      </c>
      <c r="F2626" s="301">
        <v>20211.150000000001</v>
      </c>
      <c r="G2626" s="301">
        <v>383280.37</v>
      </c>
      <c r="H2626" s="302">
        <v>1212143.3700000001</v>
      </c>
      <c r="I2626" s="302">
        <v>65653.039999999994</v>
      </c>
      <c r="J2626" s="302">
        <v>120967.8</v>
      </c>
      <c r="K2626" s="302">
        <v>1025522.53</v>
      </c>
      <c r="L2626" s="355">
        <v>2.9622237246642529</v>
      </c>
      <c r="M2626" s="355">
        <v>11.499999999999998</v>
      </c>
      <c r="N2626" s="355">
        <v>5.9852012379305481</v>
      </c>
      <c r="O2626" s="355">
        <v>2.6756458464074226</v>
      </c>
      <c r="P2626" s="303"/>
      <c r="Q2626" s="303"/>
      <c r="R2626" s="303">
        <v>6</v>
      </c>
    </row>
    <row r="2627" spans="1:18" ht="12.75">
      <c r="A2627" s="360" t="s">
        <v>4702</v>
      </c>
      <c r="B2627" s="361"/>
      <c r="C2627" s="361"/>
      <c r="D2627" s="361"/>
      <c r="E2627" s="361"/>
      <c r="F2627" s="361"/>
      <c r="G2627" s="361"/>
      <c r="H2627" s="361"/>
      <c r="I2627" s="361"/>
      <c r="J2627" s="361"/>
      <c r="K2627" s="361"/>
      <c r="L2627" s="361"/>
      <c r="M2627" s="361"/>
      <c r="N2627" s="361"/>
      <c r="O2627" s="361"/>
      <c r="P2627" s="361"/>
      <c r="Q2627" s="361"/>
      <c r="R2627" s="361"/>
    </row>
    <row r="2628" spans="1:18" ht="12.75">
      <c r="A2628" s="379" t="s">
        <v>4703</v>
      </c>
      <c r="B2628" s="380"/>
      <c r="C2628" s="380"/>
      <c r="D2628" s="380"/>
      <c r="E2628" s="380"/>
      <c r="F2628" s="380"/>
      <c r="G2628" s="380"/>
      <c r="H2628" s="380"/>
      <c r="I2628" s="380"/>
      <c r="J2628" s="380"/>
      <c r="K2628" s="380"/>
      <c r="L2628" s="380"/>
      <c r="M2628" s="380"/>
      <c r="N2628" s="380"/>
      <c r="O2628" s="380"/>
      <c r="P2628" s="380"/>
      <c r="Q2628" s="380"/>
      <c r="R2628" s="380"/>
    </row>
    <row r="2629" spans="1:18" ht="60">
      <c r="A2629" s="293">
        <v>309</v>
      </c>
      <c r="B2629" s="290" t="s">
        <v>4704</v>
      </c>
      <c r="C2629" s="294" t="s">
        <v>4705</v>
      </c>
      <c r="D2629" s="295">
        <v>3651.67</v>
      </c>
      <c r="E2629" s="295">
        <v>561.72</v>
      </c>
      <c r="F2629" s="295">
        <v>276.77</v>
      </c>
      <c r="G2629" s="295">
        <v>2813.18</v>
      </c>
      <c r="H2629" s="296">
        <v>20814.36</v>
      </c>
      <c r="I2629" s="296">
        <v>6460.03</v>
      </c>
      <c r="J2629" s="296">
        <v>1509.54</v>
      </c>
      <c r="K2629" s="296">
        <v>12844.79</v>
      </c>
      <c r="L2629" s="354">
        <v>5.6999564582779936</v>
      </c>
      <c r="M2629" s="354">
        <v>11.500445061596524</v>
      </c>
      <c r="N2629" s="354">
        <v>5.4541315894063667</v>
      </c>
      <c r="O2629" s="354">
        <v>4.5659325034302825</v>
      </c>
      <c r="P2629" s="297"/>
      <c r="Q2629" s="297"/>
      <c r="R2629" s="297">
        <v>1</v>
      </c>
    </row>
    <row r="2630" spans="1:18" ht="60">
      <c r="A2630" s="293">
        <v>310</v>
      </c>
      <c r="B2630" s="290" t="s">
        <v>4706</v>
      </c>
      <c r="C2630" s="294" t="s">
        <v>4707</v>
      </c>
      <c r="D2630" s="295">
        <v>4389.3599999999997</v>
      </c>
      <c r="E2630" s="295">
        <v>635.45000000000005</v>
      </c>
      <c r="F2630" s="295">
        <v>293.63</v>
      </c>
      <c r="G2630" s="295">
        <v>3460.28</v>
      </c>
      <c r="H2630" s="296">
        <v>23370.86</v>
      </c>
      <c r="I2630" s="296">
        <v>7307.9</v>
      </c>
      <c r="J2630" s="296">
        <v>1603.43</v>
      </c>
      <c r="K2630" s="296">
        <v>14459.53</v>
      </c>
      <c r="L2630" s="354">
        <v>5.3244345417099535</v>
      </c>
      <c r="M2630" s="354">
        <v>11.500354079785977</v>
      </c>
      <c r="N2630" s="354">
        <v>5.460715866907333</v>
      </c>
      <c r="O2630" s="354">
        <v>4.1787167512455641</v>
      </c>
      <c r="P2630" s="297"/>
      <c r="Q2630" s="297"/>
      <c r="R2630" s="297">
        <v>1</v>
      </c>
    </row>
    <row r="2631" spans="1:18" ht="60">
      <c r="A2631" s="293">
        <v>311</v>
      </c>
      <c r="B2631" s="290" t="s">
        <v>4708</v>
      </c>
      <c r="C2631" s="294" t="s">
        <v>4709</v>
      </c>
      <c r="D2631" s="295">
        <v>5287.46</v>
      </c>
      <c r="E2631" s="295">
        <v>783.52</v>
      </c>
      <c r="F2631" s="295">
        <v>318.62</v>
      </c>
      <c r="G2631" s="295">
        <v>4185.32</v>
      </c>
      <c r="H2631" s="296">
        <v>27512.6</v>
      </c>
      <c r="I2631" s="296">
        <v>9010.75</v>
      </c>
      <c r="J2631" s="296">
        <v>1736.56</v>
      </c>
      <c r="K2631" s="296">
        <v>16765.29</v>
      </c>
      <c r="L2631" s="354">
        <v>5.2033679687411345</v>
      </c>
      <c r="M2631" s="354">
        <v>11.500344598733919</v>
      </c>
      <c r="N2631" s="354">
        <v>5.4502542213294829</v>
      </c>
      <c r="O2631" s="354">
        <v>4.0057367178614784</v>
      </c>
      <c r="P2631" s="297"/>
      <c r="Q2631" s="297"/>
      <c r="R2631" s="297">
        <v>1</v>
      </c>
    </row>
    <row r="2632" spans="1:18" ht="60">
      <c r="A2632" s="293">
        <v>312</v>
      </c>
      <c r="B2632" s="290" t="s">
        <v>4710</v>
      </c>
      <c r="C2632" s="294" t="s">
        <v>4711</v>
      </c>
      <c r="D2632" s="295">
        <v>9121.2999999999993</v>
      </c>
      <c r="E2632" s="295">
        <v>1284.01</v>
      </c>
      <c r="F2632" s="295">
        <v>603.89</v>
      </c>
      <c r="G2632" s="295">
        <v>7233.4</v>
      </c>
      <c r="H2632" s="296">
        <v>43876.800000000003</v>
      </c>
      <c r="I2632" s="296">
        <v>14766.59</v>
      </c>
      <c r="J2632" s="296">
        <v>3282.24</v>
      </c>
      <c r="K2632" s="296">
        <v>25827.97</v>
      </c>
      <c r="L2632" s="354">
        <v>4.8103669433085203</v>
      </c>
      <c r="M2632" s="354">
        <v>11.500369934813593</v>
      </c>
      <c r="N2632" s="354">
        <v>5.4351620328205463</v>
      </c>
      <c r="O2632" s="354">
        <v>3.5706541875190094</v>
      </c>
      <c r="P2632" s="297"/>
      <c r="Q2632" s="297"/>
      <c r="R2632" s="297">
        <v>1</v>
      </c>
    </row>
    <row r="2633" spans="1:18" ht="60">
      <c r="A2633" s="293">
        <v>313</v>
      </c>
      <c r="B2633" s="290" t="s">
        <v>4712</v>
      </c>
      <c r="C2633" s="294" t="s">
        <v>4713</v>
      </c>
      <c r="D2633" s="295">
        <v>11310.8</v>
      </c>
      <c r="E2633" s="295">
        <v>1484.4</v>
      </c>
      <c r="F2633" s="295">
        <v>644.99</v>
      </c>
      <c r="G2633" s="295">
        <v>9181.41</v>
      </c>
      <c r="H2633" s="296">
        <v>51300.08</v>
      </c>
      <c r="I2633" s="296">
        <v>17071.2</v>
      </c>
      <c r="J2633" s="296">
        <v>3510.62</v>
      </c>
      <c r="K2633" s="296">
        <v>30718.26</v>
      </c>
      <c r="L2633" s="354">
        <v>4.5354952788485345</v>
      </c>
      <c r="M2633" s="354">
        <v>11.500404203718674</v>
      </c>
      <c r="N2633" s="354">
        <v>5.4429060915673109</v>
      </c>
      <c r="O2633" s="354">
        <v>3.3457018039712851</v>
      </c>
      <c r="P2633" s="297"/>
      <c r="Q2633" s="297"/>
      <c r="R2633" s="297">
        <v>1</v>
      </c>
    </row>
    <row r="2634" spans="1:18" ht="60">
      <c r="A2634" s="293">
        <v>314</v>
      </c>
      <c r="B2634" s="290" t="s">
        <v>4714</v>
      </c>
      <c r="C2634" s="294" t="s">
        <v>4715</v>
      </c>
      <c r="D2634" s="295">
        <v>13797.79</v>
      </c>
      <c r="E2634" s="295">
        <v>1839.42</v>
      </c>
      <c r="F2634" s="295">
        <v>771.05</v>
      </c>
      <c r="G2634" s="295">
        <v>11187.32</v>
      </c>
      <c r="H2634" s="296">
        <v>61382.49</v>
      </c>
      <c r="I2634" s="296">
        <v>21154.06</v>
      </c>
      <c r="J2634" s="296">
        <v>4185.2</v>
      </c>
      <c r="K2634" s="296">
        <v>36043.230000000003</v>
      </c>
      <c r="L2634" s="354">
        <v>4.4487189615148512</v>
      </c>
      <c r="M2634" s="354">
        <v>11.500396864228941</v>
      </c>
      <c r="N2634" s="354">
        <v>5.4279229621944101</v>
      </c>
      <c r="O2634" s="354">
        <v>3.2217930657208345</v>
      </c>
      <c r="P2634" s="297"/>
      <c r="Q2634" s="297"/>
      <c r="R2634" s="297">
        <v>1</v>
      </c>
    </row>
    <row r="2635" spans="1:18" ht="12.75">
      <c r="A2635" s="379" t="s">
        <v>4716</v>
      </c>
      <c r="B2635" s="380"/>
      <c r="C2635" s="380"/>
      <c r="D2635" s="380"/>
      <c r="E2635" s="380"/>
      <c r="F2635" s="380"/>
      <c r="G2635" s="380"/>
      <c r="H2635" s="380"/>
      <c r="I2635" s="380"/>
      <c r="J2635" s="380"/>
      <c r="K2635" s="380"/>
      <c r="L2635" s="380"/>
      <c r="M2635" s="380"/>
      <c r="N2635" s="380"/>
      <c r="O2635" s="380"/>
      <c r="P2635" s="380"/>
      <c r="Q2635" s="380"/>
      <c r="R2635" s="380"/>
    </row>
    <row r="2636" spans="1:18" ht="48">
      <c r="A2636" s="293">
        <v>315</v>
      </c>
      <c r="B2636" s="290" t="s">
        <v>4717</v>
      </c>
      <c r="C2636" s="294" t="s">
        <v>4718</v>
      </c>
      <c r="D2636" s="295">
        <v>4837.57</v>
      </c>
      <c r="E2636" s="295">
        <v>294.02999999999997</v>
      </c>
      <c r="F2636" s="295">
        <v>186.72</v>
      </c>
      <c r="G2636" s="295">
        <v>4356.82</v>
      </c>
      <c r="H2636" s="296">
        <v>17921.77</v>
      </c>
      <c r="I2636" s="296">
        <v>3381.52</v>
      </c>
      <c r="J2636" s="296">
        <v>1142.53</v>
      </c>
      <c r="K2636" s="296">
        <v>13397.72</v>
      </c>
      <c r="L2636" s="354">
        <v>3.7047050481956854</v>
      </c>
      <c r="M2636" s="354">
        <v>11.500595177362856</v>
      </c>
      <c r="N2636" s="354">
        <v>6.1189481576692373</v>
      </c>
      <c r="O2636" s="354">
        <v>3.0751144183142753</v>
      </c>
      <c r="P2636" s="297"/>
      <c r="Q2636" s="297"/>
      <c r="R2636" s="297">
        <v>2</v>
      </c>
    </row>
    <row r="2637" spans="1:18" ht="48">
      <c r="A2637" s="293">
        <v>316</v>
      </c>
      <c r="B2637" s="290" t="s">
        <v>4719</v>
      </c>
      <c r="C2637" s="294" t="s">
        <v>4720</v>
      </c>
      <c r="D2637" s="295">
        <v>10656.24</v>
      </c>
      <c r="E2637" s="295">
        <v>360.96</v>
      </c>
      <c r="F2637" s="295">
        <v>215.05</v>
      </c>
      <c r="G2637" s="295">
        <v>10080.23</v>
      </c>
      <c r="H2637" s="296">
        <v>34393.800000000003</v>
      </c>
      <c r="I2637" s="296">
        <v>4151.1499999999996</v>
      </c>
      <c r="J2637" s="296">
        <v>1327.94</v>
      </c>
      <c r="K2637" s="296">
        <v>28914.71</v>
      </c>
      <c r="L2637" s="354">
        <v>3.2275737032949712</v>
      </c>
      <c r="M2637" s="354">
        <v>11.500304742907801</v>
      </c>
      <c r="N2637" s="354">
        <v>6.1750290630086022</v>
      </c>
      <c r="O2637" s="354">
        <v>2.8684573665481841</v>
      </c>
      <c r="P2637" s="297"/>
      <c r="Q2637" s="297"/>
      <c r="R2637" s="297">
        <v>2</v>
      </c>
    </row>
    <row r="2638" spans="1:18" ht="48">
      <c r="A2638" s="293">
        <v>317</v>
      </c>
      <c r="B2638" s="290" t="s">
        <v>4721</v>
      </c>
      <c r="C2638" s="294" t="s">
        <v>4722</v>
      </c>
      <c r="D2638" s="295">
        <v>12690.15</v>
      </c>
      <c r="E2638" s="295">
        <v>427.63</v>
      </c>
      <c r="F2638" s="295">
        <v>244.68</v>
      </c>
      <c r="G2638" s="295">
        <v>12017.84</v>
      </c>
      <c r="H2638" s="296">
        <v>40765.370000000003</v>
      </c>
      <c r="I2638" s="296">
        <v>4917.93</v>
      </c>
      <c r="J2638" s="296">
        <v>1521.97</v>
      </c>
      <c r="K2638" s="296">
        <v>34325.47</v>
      </c>
      <c r="L2638" s="354">
        <v>3.2123631320354766</v>
      </c>
      <c r="M2638" s="354">
        <v>11.500432616981971</v>
      </c>
      <c r="N2638" s="354">
        <v>6.2202468530325321</v>
      </c>
      <c r="O2638" s="354">
        <v>2.856209601725435</v>
      </c>
      <c r="P2638" s="297"/>
      <c r="Q2638" s="297"/>
      <c r="R2638" s="297">
        <v>2</v>
      </c>
    </row>
    <row r="2639" spans="1:18" ht="48">
      <c r="A2639" s="293">
        <v>318</v>
      </c>
      <c r="B2639" s="290" t="s">
        <v>4723</v>
      </c>
      <c r="C2639" s="294" t="s">
        <v>4724</v>
      </c>
      <c r="D2639" s="295">
        <v>25069.4</v>
      </c>
      <c r="E2639" s="295">
        <v>804.92</v>
      </c>
      <c r="F2639" s="295">
        <v>413.49</v>
      </c>
      <c r="G2639" s="295">
        <v>23850.99</v>
      </c>
      <c r="H2639" s="296">
        <v>78685.48</v>
      </c>
      <c r="I2639" s="296">
        <v>9256.86</v>
      </c>
      <c r="J2639" s="296">
        <v>2614.9</v>
      </c>
      <c r="K2639" s="296">
        <v>66813.72</v>
      </c>
      <c r="L2639" s="354">
        <v>3.138706151722817</v>
      </c>
      <c r="M2639" s="354">
        <v>11.50034786065696</v>
      </c>
      <c r="N2639" s="354">
        <v>6.323973977605263</v>
      </c>
      <c r="O2639" s="354">
        <v>2.8012975562020697</v>
      </c>
      <c r="P2639" s="297"/>
      <c r="Q2639" s="297"/>
      <c r="R2639" s="297">
        <v>2</v>
      </c>
    </row>
    <row r="2640" spans="1:18" ht="48">
      <c r="A2640" s="293">
        <v>319</v>
      </c>
      <c r="B2640" s="290" t="s">
        <v>4725</v>
      </c>
      <c r="C2640" s="294" t="s">
        <v>4726</v>
      </c>
      <c r="D2640" s="295">
        <v>31116.799999999999</v>
      </c>
      <c r="E2640" s="295">
        <v>1014.71</v>
      </c>
      <c r="F2640" s="295">
        <v>486.78</v>
      </c>
      <c r="G2640" s="295">
        <v>29615.31</v>
      </c>
      <c r="H2640" s="296">
        <v>97370.23</v>
      </c>
      <c r="I2640" s="296">
        <v>11669.59</v>
      </c>
      <c r="J2640" s="296">
        <v>3094.18</v>
      </c>
      <c r="K2640" s="296">
        <v>82606.460000000006</v>
      </c>
      <c r="L2640" s="354">
        <v>3.1291851989921842</v>
      </c>
      <c r="M2640" s="354">
        <v>11.500418838880075</v>
      </c>
      <c r="N2640" s="354">
        <v>6.3564238465014995</v>
      </c>
      <c r="O2640" s="354">
        <v>2.7893160665885315</v>
      </c>
      <c r="P2640" s="297"/>
      <c r="Q2640" s="297"/>
      <c r="R2640" s="297">
        <v>2</v>
      </c>
    </row>
    <row r="2641" spans="1:18" ht="48">
      <c r="A2641" s="293">
        <v>320</v>
      </c>
      <c r="B2641" s="290" t="s">
        <v>4727</v>
      </c>
      <c r="C2641" s="294" t="s">
        <v>4728</v>
      </c>
      <c r="D2641" s="295">
        <v>37181.839999999997</v>
      </c>
      <c r="E2641" s="295">
        <v>1200.01</v>
      </c>
      <c r="F2641" s="295">
        <v>567.76</v>
      </c>
      <c r="G2641" s="295">
        <v>35414.07</v>
      </c>
      <c r="H2641" s="296">
        <v>116024.04</v>
      </c>
      <c r="I2641" s="296">
        <v>13800.64</v>
      </c>
      <c r="J2641" s="296">
        <v>3623.78</v>
      </c>
      <c r="K2641" s="296">
        <v>98599.62</v>
      </c>
      <c r="L2641" s="354">
        <v>3.1204491224748425</v>
      </c>
      <c r="M2641" s="354">
        <v>11.500437496354197</v>
      </c>
      <c r="N2641" s="354">
        <v>6.3825912357334094</v>
      </c>
      <c r="O2641" s="354">
        <v>2.7841934010973604</v>
      </c>
      <c r="P2641" s="297"/>
      <c r="Q2641" s="297"/>
      <c r="R2641" s="297">
        <v>2</v>
      </c>
    </row>
    <row r="2642" spans="1:18" ht="12.75">
      <c r="A2642" s="379" t="s">
        <v>4729</v>
      </c>
      <c r="B2642" s="380"/>
      <c r="C2642" s="380"/>
      <c r="D2642" s="380"/>
      <c r="E2642" s="380"/>
      <c r="F2642" s="380"/>
      <c r="G2642" s="380"/>
      <c r="H2642" s="380"/>
      <c r="I2642" s="380"/>
      <c r="J2642" s="380"/>
      <c r="K2642" s="380"/>
      <c r="L2642" s="380"/>
      <c r="M2642" s="380"/>
      <c r="N2642" s="380"/>
      <c r="O2642" s="380"/>
      <c r="P2642" s="380"/>
      <c r="Q2642" s="380"/>
      <c r="R2642" s="380"/>
    </row>
    <row r="2643" spans="1:18" ht="36">
      <c r="A2643" s="293">
        <v>321</v>
      </c>
      <c r="B2643" s="290" t="s">
        <v>4730</v>
      </c>
      <c r="C2643" s="294" t="s">
        <v>4731</v>
      </c>
      <c r="D2643" s="295">
        <v>171.77</v>
      </c>
      <c r="E2643" s="295">
        <v>14.71</v>
      </c>
      <c r="F2643" s="295">
        <v>152.21</v>
      </c>
      <c r="G2643" s="295">
        <v>4.8499999999999996</v>
      </c>
      <c r="H2643" s="296">
        <v>1019.54</v>
      </c>
      <c r="I2643" s="296">
        <v>169.14</v>
      </c>
      <c r="J2643" s="296">
        <v>816.92</v>
      </c>
      <c r="K2643" s="296">
        <v>33.479999999999997</v>
      </c>
      <c r="L2643" s="354">
        <v>5.9354951388484594</v>
      </c>
      <c r="M2643" s="354">
        <v>11.498300475866756</v>
      </c>
      <c r="N2643" s="354">
        <v>5.367058668944221</v>
      </c>
      <c r="O2643" s="354">
        <v>6.9030927835051541</v>
      </c>
      <c r="P2643" s="297"/>
      <c r="Q2643" s="297"/>
      <c r="R2643" s="297">
        <v>3</v>
      </c>
    </row>
    <row r="2644" spans="1:18" ht="36">
      <c r="A2644" s="293">
        <v>322</v>
      </c>
      <c r="B2644" s="290" t="s">
        <v>4732</v>
      </c>
      <c r="C2644" s="294" t="s">
        <v>4733</v>
      </c>
      <c r="D2644" s="295">
        <v>207.48</v>
      </c>
      <c r="E2644" s="295">
        <v>17.809999999999999</v>
      </c>
      <c r="F2644" s="295">
        <v>184.82</v>
      </c>
      <c r="G2644" s="295">
        <v>4.8499999999999996</v>
      </c>
      <c r="H2644" s="296">
        <v>1230.19</v>
      </c>
      <c r="I2644" s="296">
        <v>204.82</v>
      </c>
      <c r="J2644" s="296">
        <v>991.89</v>
      </c>
      <c r="K2644" s="296">
        <v>33.479999999999997</v>
      </c>
      <c r="L2644" s="354">
        <v>5.9291979949874696</v>
      </c>
      <c r="M2644" s="354">
        <v>11.500280741156654</v>
      </c>
      <c r="N2644" s="354">
        <v>5.3667893085163945</v>
      </c>
      <c r="O2644" s="354">
        <v>6.9030927835051541</v>
      </c>
      <c r="P2644" s="297"/>
      <c r="Q2644" s="297"/>
      <c r="R2644" s="297">
        <v>3</v>
      </c>
    </row>
    <row r="2645" spans="1:18" ht="36">
      <c r="A2645" s="293">
        <v>323</v>
      </c>
      <c r="B2645" s="290" t="s">
        <v>4734</v>
      </c>
      <c r="C2645" s="294" t="s">
        <v>4735</v>
      </c>
      <c r="D2645" s="295">
        <v>283.14</v>
      </c>
      <c r="E2645" s="295">
        <v>24.47</v>
      </c>
      <c r="F2645" s="295">
        <v>253.82</v>
      </c>
      <c r="G2645" s="295">
        <v>4.8499999999999996</v>
      </c>
      <c r="H2645" s="296">
        <v>1677.19</v>
      </c>
      <c r="I2645" s="296">
        <v>281.45999999999998</v>
      </c>
      <c r="J2645" s="296">
        <v>1362.25</v>
      </c>
      <c r="K2645" s="296">
        <v>33.479999999999997</v>
      </c>
      <c r="L2645" s="354">
        <v>5.9235360598996971</v>
      </c>
      <c r="M2645" s="354">
        <v>11.502247650183898</v>
      </c>
      <c r="N2645" s="354">
        <v>5.3669923567882751</v>
      </c>
      <c r="O2645" s="354">
        <v>6.9030927835051541</v>
      </c>
      <c r="P2645" s="297"/>
      <c r="Q2645" s="297"/>
      <c r="R2645" s="297">
        <v>3</v>
      </c>
    </row>
    <row r="2646" spans="1:18" ht="12.75">
      <c r="A2646" s="379" t="s">
        <v>4736</v>
      </c>
      <c r="B2646" s="380"/>
      <c r="C2646" s="380"/>
      <c r="D2646" s="380"/>
      <c r="E2646" s="380"/>
      <c r="F2646" s="380"/>
      <c r="G2646" s="380"/>
      <c r="H2646" s="380"/>
      <c r="I2646" s="380"/>
      <c r="J2646" s="380"/>
      <c r="K2646" s="380"/>
      <c r="L2646" s="380"/>
      <c r="M2646" s="380"/>
      <c r="N2646" s="380"/>
      <c r="O2646" s="380"/>
      <c r="P2646" s="380"/>
      <c r="Q2646" s="380"/>
      <c r="R2646" s="380"/>
    </row>
    <row r="2647" spans="1:18" ht="48">
      <c r="A2647" s="293">
        <v>324</v>
      </c>
      <c r="B2647" s="290" t="s">
        <v>4737</v>
      </c>
      <c r="C2647" s="294" t="s">
        <v>4738</v>
      </c>
      <c r="D2647" s="295">
        <v>1660.58</v>
      </c>
      <c r="E2647" s="295">
        <v>52.05</v>
      </c>
      <c r="F2647" s="295">
        <v>160.5</v>
      </c>
      <c r="G2647" s="295">
        <v>1448.03</v>
      </c>
      <c r="H2647" s="296">
        <v>5875.31</v>
      </c>
      <c r="I2647" s="296">
        <v>598.59</v>
      </c>
      <c r="J2647" s="296">
        <v>845.72</v>
      </c>
      <c r="K2647" s="296">
        <v>4431</v>
      </c>
      <c r="L2647" s="354">
        <v>3.5381071673752547</v>
      </c>
      <c r="M2647" s="354">
        <v>11.500288184438041</v>
      </c>
      <c r="N2647" s="354">
        <v>5.2692834890965736</v>
      </c>
      <c r="O2647" s="354">
        <v>3.0600194747346396</v>
      </c>
      <c r="P2647" s="297"/>
      <c r="Q2647" s="297"/>
      <c r="R2647" s="297">
        <v>4</v>
      </c>
    </row>
    <row r="2648" spans="1:18" ht="48">
      <c r="A2648" s="293">
        <v>325</v>
      </c>
      <c r="B2648" s="290" t="s">
        <v>4739</v>
      </c>
      <c r="C2648" s="294" t="s">
        <v>4740</v>
      </c>
      <c r="D2648" s="295">
        <v>1886</v>
      </c>
      <c r="E2648" s="295">
        <v>98.81</v>
      </c>
      <c r="F2648" s="295">
        <v>161.55000000000001</v>
      </c>
      <c r="G2648" s="295">
        <v>1625.64</v>
      </c>
      <c r="H2648" s="296">
        <v>6905.73</v>
      </c>
      <c r="I2648" s="296">
        <v>1136.4000000000001</v>
      </c>
      <c r="J2648" s="296">
        <v>851.25</v>
      </c>
      <c r="K2648" s="296">
        <v>4918.08</v>
      </c>
      <c r="L2648" s="354">
        <v>3.6615747613997875</v>
      </c>
      <c r="M2648" s="354">
        <v>11.500860236818136</v>
      </c>
      <c r="N2648" s="354">
        <v>5.2692664809656451</v>
      </c>
      <c r="O2648" s="354">
        <v>3.0253192588765039</v>
      </c>
      <c r="P2648" s="297"/>
      <c r="Q2648" s="297"/>
      <c r="R2648" s="297">
        <v>4</v>
      </c>
    </row>
    <row r="2649" spans="1:18" ht="48">
      <c r="A2649" s="293">
        <v>326</v>
      </c>
      <c r="B2649" s="290" t="s">
        <v>4741</v>
      </c>
      <c r="C2649" s="294" t="s">
        <v>4742</v>
      </c>
      <c r="D2649" s="295">
        <v>2097.7800000000002</v>
      </c>
      <c r="E2649" s="295">
        <v>143.51</v>
      </c>
      <c r="F2649" s="295">
        <v>328.63</v>
      </c>
      <c r="G2649" s="295">
        <v>1625.64</v>
      </c>
      <c r="H2649" s="296">
        <v>8323.31</v>
      </c>
      <c r="I2649" s="296">
        <v>1650.43</v>
      </c>
      <c r="J2649" s="296">
        <v>1754.8</v>
      </c>
      <c r="K2649" s="296">
        <v>4918.08</v>
      </c>
      <c r="L2649" s="354">
        <v>3.9676753520388215</v>
      </c>
      <c r="M2649" s="354">
        <v>11.500452930109402</v>
      </c>
      <c r="N2649" s="354">
        <v>5.339743784803578</v>
      </c>
      <c r="O2649" s="354">
        <v>3.0253192588765039</v>
      </c>
      <c r="P2649" s="297"/>
      <c r="Q2649" s="297"/>
      <c r="R2649" s="297">
        <v>4</v>
      </c>
    </row>
    <row r="2650" spans="1:18" ht="48">
      <c r="A2650" s="293">
        <v>327</v>
      </c>
      <c r="B2650" s="290" t="s">
        <v>4743</v>
      </c>
      <c r="C2650" s="294" t="s">
        <v>4744</v>
      </c>
      <c r="D2650" s="295">
        <v>3687.55</v>
      </c>
      <c r="E2650" s="295">
        <v>248.18</v>
      </c>
      <c r="F2650" s="295">
        <v>625.79999999999995</v>
      </c>
      <c r="G2650" s="295">
        <v>2813.57</v>
      </c>
      <c r="H2650" s="296">
        <v>14189.93</v>
      </c>
      <c r="I2650" s="296">
        <v>2854.22</v>
      </c>
      <c r="J2650" s="296">
        <v>3343.76</v>
      </c>
      <c r="K2650" s="296">
        <v>7991.95</v>
      </c>
      <c r="L2650" s="354">
        <v>3.848064433024637</v>
      </c>
      <c r="M2650" s="354">
        <v>11.500604400032234</v>
      </c>
      <c r="N2650" s="354">
        <v>5.3431767337807612</v>
      </c>
      <c r="O2650" s="354">
        <v>2.8405015691807916</v>
      </c>
      <c r="P2650" s="297"/>
      <c r="Q2650" s="297"/>
      <c r="R2650" s="297">
        <v>4</v>
      </c>
    </row>
    <row r="2651" spans="1:18" ht="48">
      <c r="A2651" s="293">
        <v>328</v>
      </c>
      <c r="B2651" s="290" t="s">
        <v>4745</v>
      </c>
      <c r="C2651" s="294" t="s">
        <v>4746</v>
      </c>
      <c r="D2651" s="295">
        <v>5030.8900000000003</v>
      </c>
      <c r="E2651" s="295">
        <v>498.78</v>
      </c>
      <c r="F2651" s="295">
        <v>1015.18</v>
      </c>
      <c r="G2651" s="295">
        <v>3516.93</v>
      </c>
      <c r="H2651" s="296">
        <v>23529.84</v>
      </c>
      <c r="I2651" s="296">
        <v>5736.2</v>
      </c>
      <c r="J2651" s="296">
        <v>5425.86</v>
      </c>
      <c r="K2651" s="296">
        <v>12367.78</v>
      </c>
      <c r="L2651" s="354">
        <v>4.6770730427419398</v>
      </c>
      <c r="M2651" s="354">
        <v>11.500461125145355</v>
      </c>
      <c r="N2651" s="354">
        <v>5.3447270434799741</v>
      </c>
      <c r="O2651" s="354">
        <v>3.516640933996412</v>
      </c>
      <c r="P2651" s="297"/>
      <c r="Q2651" s="297"/>
      <c r="R2651" s="297">
        <v>4</v>
      </c>
    </row>
    <row r="2652" spans="1:18" ht="36">
      <c r="A2652" s="293">
        <v>329</v>
      </c>
      <c r="B2652" s="290" t="s">
        <v>4747</v>
      </c>
      <c r="C2652" s="294" t="s">
        <v>4748</v>
      </c>
      <c r="D2652" s="295">
        <v>274.89999999999998</v>
      </c>
      <c r="E2652" s="295">
        <v>48.95</v>
      </c>
      <c r="F2652" s="295">
        <v>225.95</v>
      </c>
      <c r="G2652" s="295"/>
      <c r="H2652" s="296">
        <v>1764.94</v>
      </c>
      <c r="I2652" s="296">
        <v>562.91999999999996</v>
      </c>
      <c r="J2652" s="296">
        <v>1202.02</v>
      </c>
      <c r="K2652" s="296"/>
      <c r="L2652" s="354">
        <v>6.420298290287378</v>
      </c>
      <c r="M2652" s="354">
        <v>11.499897854954034</v>
      </c>
      <c r="N2652" s="354">
        <v>5.3198495242310244</v>
      </c>
      <c r="O2652" s="354" t="s">
        <v>138</v>
      </c>
      <c r="P2652" s="297"/>
      <c r="Q2652" s="297"/>
      <c r="R2652" s="297">
        <v>4</v>
      </c>
    </row>
    <row r="2653" spans="1:18" ht="17.25" customHeight="1">
      <c r="A2653" s="379" t="s">
        <v>4749</v>
      </c>
      <c r="B2653" s="380"/>
      <c r="C2653" s="380"/>
      <c r="D2653" s="380"/>
      <c r="E2653" s="380"/>
      <c r="F2653" s="380"/>
      <c r="G2653" s="380"/>
      <c r="H2653" s="380"/>
      <c r="I2653" s="380"/>
      <c r="J2653" s="380"/>
      <c r="K2653" s="380"/>
      <c r="L2653" s="380"/>
      <c r="M2653" s="380"/>
      <c r="N2653" s="380"/>
      <c r="O2653" s="380"/>
      <c r="P2653" s="380"/>
      <c r="Q2653" s="380"/>
      <c r="R2653" s="380"/>
    </row>
    <row r="2654" spans="1:18" ht="96">
      <c r="A2654" s="293">
        <v>330</v>
      </c>
      <c r="B2654" s="290" t="s">
        <v>4750</v>
      </c>
      <c r="C2654" s="294" t="s">
        <v>4751</v>
      </c>
      <c r="D2654" s="295">
        <v>186677.48</v>
      </c>
      <c r="E2654" s="295">
        <v>29986.43</v>
      </c>
      <c r="F2654" s="295">
        <v>118214.37</v>
      </c>
      <c r="G2654" s="295">
        <v>38476.68</v>
      </c>
      <c r="H2654" s="296">
        <v>1102805.21</v>
      </c>
      <c r="I2654" s="296">
        <v>344856.54</v>
      </c>
      <c r="J2654" s="296">
        <v>645718.42000000004</v>
      </c>
      <c r="K2654" s="296">
        <v>112230.25</v>
      </c>
      <c r="L2654" s="354">
        <v>5.9075428380541668</v>
      </c>
      <c r="M2654" s="354">
        <v>11.500420023323883</v>
      </c>
      <c r="N2654" s="354">
        <v>5.4622667278098262</v>
      </c>
      <c r="O2654" s="354">
        <v>2.9168381991377634</v>
      </c>
      <c r="P2654" s="297"/>
      <c r="Q2654" s="297"/>
      <c r="R2654" s="297">
        <v>5</v>
      </c>
    </row>
    <row r="2655" spans="1:18" ht="96">
      <c r="A2655" s="293">
        <v>331</v>
      </c>
      <c r="B2655" s="290" t="s">
        <v>4752</v>
      </c>
      <c r="C2655" s="294" t="s">
        <v>4753</v>
      </c>
      <c r="D2655" s="295">
        <v>218382.89</v>
      </c>
      <c r="E2655" s="295">
        <v>32133.65</v>
      </c>
      <c r="F2655" s="295">
        <v>113414.78</v>
      </c>
      <c r="G2655" s="295">
        <v>72834.460000000006</v>
      </c>
      <c r="H2655" s="296">
        <v>1195422.67</v>
      </c>
      <c r="I2655" s="296">
        <v>369550.48</v>
      </c>
      <c r="J2655" s="296">
        <v>620986.32999999996</v>
      </c>
      <c r="K2655" s="296">
        <v>204885.86</v>
      </c>
      <c r="L2655" s="354">
        <v>5.4739758687138895</v>
      </c>
      <c r="M2655" s="354">
        <v>11.500420275941263</v>
      </c>
      <c r="N2655" s="354">
        <v>5.4753562983589967</v>
      </c>
      <c r="O2655" s="354">
        <v>2.8130346542007723</v>
      </c>
      <c r="P2655" s="297"/>
      <c r="Q2655" s="297"/>
      <c r="R2655" s="297">
        <v>5</v>
      </c>
    </row>
    <row r="2656" spans="1:18" ht="96">
      <c r="A2656" s="293">
        <v>332</v>
      </c>
      <c r="B2656" s="290" t="s">
        <v>4754</v>
      </c>
      <c r="C2656" s="294" t="s">
        <v>4755</v>
      </c>
      <c r="D2656" s="295">
        <v>170343.15</v>
      </c>
      <c r="E2656" s="295">
        <v>28949.55</v>
      </c>
      <c r="F2656" s="295">
        <v>102916.92</v>
      </c>
      <c r="G2656" s="295">
        <v>38476.68</v>
      </c>
      <c r="H2656" s="296">
        <v>1012050.21</v>
      </c>
      <c r="I2656" s="296">
        <v>332932.03999999998</v>
      </c>
      <c r="J2656" s="296">
        <v>566887.92000000004</v>
      </c>
      <c r="K2656" s="296">
        <v>112230.25</v>
      </c>
      <c r="L2656" s="354">
        <v>5.9412439537486534</v>
      </c>
      <c r="M2656" s="354">
        <v>11.50042194092827</v>
      </c>
      <c r="N2656" s="354">
        <v>5.5082091457847753</v>
      </c>
      <c r="O2656" s="354">
        <v>2.9168381991377634</v>
      </c>
      <c r="P2656" s="297"/>
      <c r="Q2656" s="297"/>
      <c r="R2656" s="297">
        <v>5</v>
      </c>
    </row>
    <row r="2657" spans="1:18" ht="96">
      <c r="A2657" s="293">
        <v>333</v>
      </c>
      <c r="B2657" s="290" t="s">
        <v>4756</v>
      </c>
      <c r="C2657" s="294" t="s">
        <v>4757</v>
      </c>
      <c r="D2657" s="295">
        <v>209066.75</v>
      </c>
      <c r="E2657" s="295">
        <v>31323.11</v>
      </c>
      <c r="F2657" s="295">
        <v>104909.18</v>
      </c>
      <c r="G2657" s="295">
        <v>72834.460000000006</v>
      </c>
      <c r="H2657" s="296">
        <v>1144593.1100000001</v>
      </c>
      <c r="I2657" s="296">
        <v>360228.92</v>
      </c>
      <c r="J2657" s="296">
        <v>579478.32999999996</v>
      </c>
      <c r="K2657" s="296">
        <v>204885.86</v>
      </c>
      <c r="L2657" s="354">
        <v>5.474773535246519</v>
      </c>
      <c r="M2657" s="354">
        <v>11.500419977454346</v>
      </c>
      <c r="N2657" s="354">
        <v>5.523618905418954</v>
      </c>
      <c r="O2657" s="354">
        <v>2.8130346542007723</v>
      </c>
      <c r="P2657" s="297"/>
      <c r="Q2657" s="297"/>
      <c r="R2657" s="297">
        <v>5</v>
      </c>
    </row>
    <row r="2658" spans="1:18" ht="72">
      <c r="A2658" s="293">
        <v>334</v>
      </c>
      <c r="B2658" s="290" t="s">
        <v>4758</v>
      </c>
      <c r="C2658" s="294" t="s">
        <v>4759</v>
      </c>
      <c r="D2658" s="295">
        <v>5813.97</v>
      </c>
      <c r="E2658" s="295">
        <v>1822.53</v>
      </c>
      <c r="F2658" s="295">
        <v>2989.25</v>
      </c>
      <c r="G2658" s="295">
        <v>1002.19</v>
      </c>
      <c r="H2658" s="296">
        <v>46543.68</v>
      </c>
      <c r="I2658" s="296">
        <v>20959.86</v>
      </c>
      <c r="J2658" s="296">
        <v>19535.73</v>
      </c>
      <c r="K2658" s="296">
        <v>6048.09</v>
      </c>
      <c r="L2658" s="354">
        <v>8.0054902244077617</v>
      </c>
      <c r="M2658" s="354">
        <v>11.500419746177018</v>
      </c>
      <c r="N2658" s="354">
        <v>6.5353282595968887</v>
      </c>
      <c r="O2658" s="354">
        <v>6.0348736267574008</v>
      </c>
      <c r="P2658" s="297"/>
      <c r="Q2658" s="297"/>
      <c r="R2658" s="297">
        <v>5</v>
      </c>
    </row>
    <row r="2659" spans="1:18" ht="12.75">
      <c r="A2659" s="379" t="s">
        <v>4760</v>
      </c>
      <c r="B2659" s="380"/>
      <c r="C2659" s="380"/>
      <c r="D2659" s="380"/>
      <c r="E2659" s="380"/>
      <c r="F2659" s="380"/>
      <c r="G2659" s="380"/>
      <c r="H2659" s="380"/>
      <c r="I2659" s="380"/>
      <c r="J2659" s="380"/>
      <c r="K2659" s="380"/>
      <c r="L2659" s="380"/>
      <c r="M2659" s="380"/>
      <c r="N2659" s="380"/>
      <c r="O2659" s="380"/>
      <c r="P2659" s="380"/>
      <c r="Q2659" s="380"/>
      <c r="R2659" s="380"/>
    </row>
    <row r="2660" spans="1:18" ht="48">
      <c r="A2660" s="293">
        <v>335</v>
      </c>
      <c r="B2660" s="290" t="s">
        <v>4761</v>
      </c>
      <c r="C2660" s="294" t="s">
        <v>4762</v>
      </c>
      <c r="D2660" s="295">
        <v>230.47</v>
      </c>
      <c r="E2660" s="295">
        <v>31.48</v>
      </c>
      <c r="F2660" s="295">
        <v>87.63</v>
      </c>
      <c r="G2660" s="295">
        <v>111.36</v>
      </c>
      <c r="H2660" s="296">
        <v>1492.55</v>
      </c>
      <c r="I2660" s="296">
        <v>361.97</v>
      </c>
      <c r="J2660" s="296">
        <v>563.36</v>
      </c>
      <c r="K2660" s="296">
        <v>567.22</v>
      </c>
      <c r="L2660" s="354">
        <v>6.47611402785612</v>
      </c>
      <c r="M2660" s="354">
        <v>11.49841168996188</v>
      </c>
      <c r="N2660" s="354">
        <v>6.4288485678420635</v>
      </c>
      <c r="O2660" s="354">
        <v>5.0935704022988508</v>
      </c>
      <c r="P2660" s="297"/>
      <c r="Q2660" s="297"/>
      <c r="R2660" s="297">
        <v>6</v>
      </c>
    </row>
    <row r="2661" spans="1:18" ht="48">
      <c r="A2661" s="293">
        <v>336</v>
      </c>
      <c r="B2661" s="290" t="s">
        <v>4763</v>
      </c>
      <c r="C2661" s="294" t="s">
        <v>4764</v>
      </c>
      <c r="D2661" s="295">
        <v>726.4</v>
      </c>
      <c r="E2661" s="295">
        <v>24.65</v>
      </c>
      <c r="F2661" s="295">
        <v>87.63</v>
      </c>
      <c r="G2661" s="295">
        <v>614.12</v>
      </c>
      <c r="H2661" s="296">
        <v>4394.03</v>
      </c>
      <c r="I2661" s="296">
        <v>283.49</v>
      </c>
      <c r="J2661" s="296">
        <v>563.36</v>
      </c>
      <c r="K2661" s="296">
        <v>3547.18</v>
      </c>
      <c r="L2661" s="354">
        <v>6.0490501101321588</v>
      </c>
      <c r="M2661" s="354">
        <v>11.500608519269777</v>
      </c>
      <c r="N2661" s="354">
        <v>6.4288485678420635</v>
      </c>
      <c r="O2661" s="354">
        <v>5.7760372565622351</v>
      </c>
      <c r="P2661" s="297"/>
      <c r="Q2661" s="297"/>
      <c r="R2661" s="297">
        <v>6</v>
      </c>
    </row>
    <row r="2662" spans="1:18" ht="48">
      <c r="A2662" s="293">
        <v>337</v>
      </c>
      <c r="B2662" s="290" t="s">
        <v>4765</v>
      </c>
      <c r="C2662" s="294" t="s">
        <v>4766</v>
      </c>
      <c r="D2662" s="295">
        <v>683.22</v>
      </c>
      <c r="E2662" s="295">
        <v>24.65</v>
      </c>
      <c r="F2662" s="295">
        <v>87.63</v>
      </c>
      <c r="G2662" s="295">
        <v>570.94000000000005</v>
      </c>
      <c r="H2662" s="296">
        <v>4034.93</v>
      </c>
      <c r="I2662" s="296">
        <v>283.49</v>
      </c>
      <c r="J2662" s="296">
        <v>563.36</v>
      </c>
      <c r="K2662" s="296">
        <v>3188.08</v>
      </c>
      <c r="L2662" s="354">
        <v>5.9057551008459939</v>
      </c>
      <c r="M2662" s="354">
        <v>11.500608519269777</v>
      </c>
      <c r="N2662" s="354">
        <v>6.4288485678420635</v>
      </c>
      <c r="O2662" s="354">
        <v>5.5839142466809113</v>
      </c>
      <c r="P2662" s="297"/>
      <c r="Q2662" s="297"/>
      <c r="R2662" s="297">
        <v>6</v>
      </c>
    </row>
    <row r="2663" spans="1:18" ht="27" customHeight="1">
      <c r="A2663" s="379" t="s">
        <v>4767</v>
      </c>
      <c r="B2663" s="380"/>
      <c r="C2663" s="380"/>
      <c r="D2663" s="380"/>
      <c r="E2663" s="380"/>
      <c r="F2663" s="380"/>
      <c r="G2663" s="380"/>
      <c r="H2663" s="380"/>
      <c r="I2663" s="380"/>
      <c r="J2663" s="380"/>
      <c r="K2663" s="380"/>
      <c r="L2663" s="380"/>
      <c r="M2663" s="380"/>
      <c r="N2663" s="380"/>
      <c r="O2663" s="380"/>
      <c r="P2663" s="380"/>
      <c r="Q2663" s="380"/>
      <c r="R2663" s="380"/>
    </row>
    <row r="2664" spans="1:18" ht="96">
      <c r="A2664" s="293">
        <v>338</v>
      </c>
      <c r="B2664" s="290" t="s">
        <v>4768</v>
      </c>
      <c r="C2664" s="294" t="s">
        <v>4769</v>
      </c>
      <c r="D2664" s="295">
        <v>147122.79</v>
      </c>
      <c r="E2664" s="295">
        <v>17066.37</v>
      </c>
      <c r="F2664" s="295">
        <v>100931.86</v>
      </c>
      <c r="G2664" s="295">
        <v>29124.560000000001</v>
      </c>
      <c r="H2664" s="296">
        <v>833225.23</v>
      </c>
      <c r="I2664" s="296">
        <v>196270.46</v>
      </c>
      <c r="J2664" s="296">
        <v>553852.65</v>
      </c>
      <c r="K2664" s="296">
        <v>83102.12</v>
      </c>
      <c r="L2664" s="354">
        <v>5.6634681139475394</v>
      </c>
      <c r="M2664" s="354">
        <v>11.500422175307344</v>
      </c>
      <c r="N2664" s="354">
        <v>5.48739169178097</v>
      </c>
      <c r="O2664" s="354">
        <v>2.8533347799932427</v>
      </c>
      <c r="P2664" s="297"/>
      <c r="Q2664" s="297"/>
      <c r="R2664" s="297">
        <v>7</v>
      </c>
    </row>
    <row r="2665" spans="1:18" ht="96">
      <c r="A2665" s="293">
        <v>339</v>
      </c>
      <c r="B2665" s="290" t="s">
        <v>4770</v>
      </c>
      <c r="C2665" s="294" t="s">
        <v>4771</v>
      </c>
      <c r="D2665" s="295">
        <v>150978.94</v>
      </c>
      <c r="E2665" s="295">
        <v>16991.72</v>
      </c>
      <c r="F2665" s="295">
        <v>98821.38</v>
      </c>
      <c r="G2665" s="295">
        <v>35165.839999999997</v>
      </c>
      <c r="H2665" s="296">
        <v>837631.98</v>
      </c>
      <c r="I2665" s="296">
        <v>195411.89</v>
      </c>
      <c r="J2665" s="296">
        <v>542648.48</v>
      </c>
      <c r="K2665" s="296">
        <v>99571.61</v>
      </c>
      <c r="L2665" s="354">
        <v>5.5480054370496967</v>
      </c>
      <c r="M2665" s="354">
        <v>11.500418439098572</v>
      </c>
      <c r="N2665" s="354">
        <v>5.4912052432378493</v>
      </c>
      <c r="O2665" s="354">
        <v>2.8314867496411291</v>
      </c>
      <c r="P2665" s="297"/>
      <c r="Q2665" s="297"/>
      <c r="R2665" s="297">
        <v>7</v>
      </c>
    </row>
    <row r="2666" spans="1:18" ht="96">
      <c r="A2666" s="293">
        <v>340</v>
      </c>
      <c r="B2666" s="290" t="s">
        <v>4772</v>
      </c>
      <c r="C2666" s="294" t="s">
        <v>4773</v>
      </c>
      <c r="D2666" s="295">
        <v>157499.35</v>
      </c>
      <c r="E2666" s="295">
        <v>16813.97</v>
      </c>
      <c r="F2666" s="295">
        <v>96679.43</v>
      </c>
      <c r="G2666" s="295">
        <v>44005.95</v>
      </c>
      <c r="H2666" s="296">
        <v>847843.74</v>
      </c>
      <c r="I2666" s="296">
        <v>193367.69</v>
      </c>
      <c r="J2666" s="296">
        <v>531278.48</v>
      </c>
      <c r="K2666" s="296">
        <v>123197.57</v>
      </c>
      <c r="L2666" s="354">
        <v>5.3831570733466521</v>
      </c>
      <c r="M2666" s="354">
        <v>11.500418402078747</v>
      </c>
      <c r="N2666" s="354">
        <v>5.4952587122203767</v>
      </c>
      <c r="O2666" s="354">
        <v>2.7995661950259003</v>
      </c>
      <c r="P2666" s="297"/>
      <c r="Q2666" s="297"/>
      <c r="R2666" s="297">
        <v>7</v>
      </c>
    </row>
    <row r="2667" spans="1:18" ht="108">
      <c r="A2667" s="293">
        <v>341</v>
      </c>
      <c r="B2667" s="290" t="s">
        <v>4774</v>
      </c>
      <c r="C2667" s="294" t="s">
        <v>4775</v>
      </c>
      <c r="D2667" s="295">
        <v>175486.27</v>
      </c>
      <c r="E2667" s="295">
        <v>17770.259999999998</v>
      </c>
      <c r="F2667" s="295">
        <v>103124.17</v>
      </c>
      <c r="G2667" s="295">
        <v>54591.839999999997</v>
      </c>
      <c r="H2667" s="296">
        <v>921310.31</v>
      </c>
      <c r="I2667" s="296">
        <v>204365.49</v>
      </c>
      <c r="J2667" s="296">
        <v>565487.97</v>
      </c>
      <c r="K2667" s="296">
        <v>151456.85</v>
      </c>
      <c r="L2667" s="354">
        <v>5.2500421258027767</v>
      </c>
      <c r="M2667" s="354">
        <v>11.500422053475864</v>
      </c>
      <c r="N2667" s="354">
        <v>5.4835638434714191</v>
      </c>
      <c r="O2667" s="354">
        <v>2.7743496097585285</v>
      </c>
      <c r="P2667" s="297"/>
      <c r="Q2667" s="297"/>
      <c r="R2667" s="297">
        <v>7</v>
      </c>
    </row>
    <row r="2668" spans="1:18" ht="96">
      <c r="A2668" s="293">
        <v>342</v>
      </c>
      <c r="B2668" s="290" t="s">
        <v>4776</v>
      </c>
      <c r="C2668" s="294" t="s">
        <v>4777</v>
      </c>
      <c r="D2668" s="295">
        <v>178168.36</v>
      </c>
      <c r="E2668" s="295">
        <v>16648.07</v>
      </c>
      <c r="F2668" s="295">
        <v>94556.37</v>
      </c>
      <c r="G2668" s="295">
        <v>66963.92</v>
      </c>
      <c r="H2668" s="296">
        <v>895992.53</v>
      </c>
      <c r="I2668" s="296">
        <v>191459.77</v>
      </c>
      <c r="J2668" s="296">
        <v>520007.97</v>
      </c>
      <c r="K2668" s="296">
        <v>184524.79</v>
      </c>
      <c r="L2668" s="354">
        <v>5.0289093417035442</v>
      </c>
      <c r="M2668" s="354">
        <v>11.50041836681369</v>
      </c>
      <c r="N2668" s="354">
        <v>5.4994493760705918</v>
      </c>
      <c r="O2668" s="354">
        <v>2.7555852465028932</v>
      </c>
      <c r="P2668" s="297"/>
      <c r="Q2668" s="297"/>
      <c r="R2668" s="297">
        <v>7</v>
      </c>
    </row>
    <row r="2669" spans="1:18" ht="96">
      <c r="A2669" s="293">
        <v>343</v>
      </c>
      <c r="B2669" s="290" t="s">
        <v>4778</v>
      </c>
      <c r="C2669" s="294" t="s">
        <v>4779</v>
      </c>
      <c r="D2669" s="295">
        <v>192825.07</v>
      </c>
      <c r="E2669" s="295">
        <v>16105.34</v>
      </c>
      <c r="F2669" s="295">
        <v>92436.45</v>
      </c>
      <c r="G2669" s="295">
        <v>84283.28</v>
      </c>
      <c r="H2669" s="296">
        <v>924772.24</v>
      </c>
      <c r="I2669" s="296">
        <v>185218.15</v>
      </c>
      <c r="J2669" s="296">
        <v>508754.05</v>
      </c>
      <c r="K2669" s="296">
        <v>230800.04</v>
      </c>
      <c r="L2669" s="354">
        <v>4.7959128965958628</v>
      </c>
      <c r="M2669" s="354">
        <v>11.500418494735285</v>
      </c>
      <c r="N2669" s="354">
        <v>5.5038250603522743</v>
      </c>
      <c r="O2669" s="354">
        <v>2.7383846475837204</v>
      </c>
      <c r="P2669" s="297"/>
      <c r="Q2669" s="297"/>
      <c r="R2669" s="297">
        <v>7</v>
      </c>
    </row>
    <row r="2670" spans="1:18" ht="96">
      <c r="A2670" s="293">
        <v>344</v>
      </c>
      <c r="B2670" s="290" t="s">
        <v>4780</v>
      </c>
      <c r="C2670" s="294" t="s">
        <v>4781</v>
      </c>
      <c r="D2670" s="295">
        <v>152520.43</v>
      </c>
      <c r="E2670" s="295">
        <v>16106.52</v>
      </c>
      <c r="F2670" s="295">
        <v>92414.42</v>
      </c>
      <c r="G2670" s="295">
        <v>43999.49</v>
      </c>
      <c r="H2670" s="296">
        <v>817022.68</v>
      </c>
      <c r="I2670" s="296">
        <v>185231.78</v>
      </c>
      <c r="J2670" s="296">
        <v>508637.97</v>
      </c>
      <c r="K2670" s="296">
        <v>123152.93</v>
      </c>
      <c r="L2670" s="354">
        <v>5.3568081338349236</v>
      </c>
      <c r="M2670" s="354">
        <v>11.500422189274902</v>
      </c>
      <c r="N2670" s="354">
        <v>5.503880996061004</v>
      </c>
      <c r="O2670" s="354">
        <v>2.7989626697945815</v>
      </c>
      <c r="P2670" s="297"/>
      <c r="Q2670" s="297"/>
      <c r="R2670" s="297">
        <v>7</v>
      </c>
    </row>
    <row r="2671" spans="1:18" ht="12.75">
      <c r="A2671" s="379" t="s">
        <v>4782</v>
      </c>
      <c r="B2671" s="380"/>
      <c r="C2671" s="380"/>
      <c r="D2671" s="380"/>
      <c r="E2671" s="380"/>
      <c r="F2671" s="380"/>
      <c r="G2671" s="380"/>
      <c r="H2671" s="380"/>
      <c r="I2671" s="380"/>
      <c r="J2671" s="380"/>
      <c r="K2671" s="380"/>
      <c r="L2671" s="380"/>
      <c r="M2671" s="380"/>
      <c r="N2671" s="380"/>
      <c r="O2671" s="380"/>
      <c r="P2671" s="380"/>
      <c r="Q2671" s="380"/>
      <c r="R2671" s="380"/>
    </row>
    <row r="2672" spans="1:18" ht="24">
      <c r="A2672" s="293">
        <v>345</v>
      </c>
      <c r="B2672" s="290" t="s">
        <v>4783</v>
      </c>
      <c r="C2672" s="294" t="s">
        <v>4784</v>
      </c>
      <c r="D2672" s="295">
        <v>147646.51</v>
      </c>
      <c r="E2672" s="295">
        <v>10379.15</v>
      </c>
      <c r="F2672" s="295">
        <v>61529.49</v>
      </c>
      <c r="G2672" s="295">
        <v>75737.87</v>
      </c>
      <c r="H2672" s="296">
        <v>796067.39</v>
      </c>
      <c r="I2672" s="296">
        <v>119360.23</v>
      </c>
      <c r="J2672" s="296">
        <v>338402.3</v>
      </c>
      <c r="K2672" s="296">
        <v>338304.86</v>
      </c>
      <c r="L2672" s="354">
        <v>5.3917115277563958</v>
      </c>
      <c r="M2672" s="354">
        <v>11.500000481735016</v>
      </c>
      <c r="N2672" s="354">
        <v>5.4998391828048634</v>
      </c>
      <c r="O2672" s="354">
        <v>4.4667860345161543</v>
      </c>
      <c r="P2672" s="297"/>
      <c r="Q2672" s="297"/>
      <c r="R2672" s="297">
        <v>8</v>
      </c>
    </row>
    <row r="2673" spans="1:18" ht="12.75">
      <c r="A2673" s="379" t="s">
        <v>4785</v>
      </c>
      <c r="B2673" s="380"/>
      <c r="C2673" s="380"/>
      <c r="D2673" s="380"/>
      <c r="E2673" s="380"/>
      <c r="F2673" s="380"/>
      <c r="G2673" s="380"/>
      <c r="H2673" s="380"/>
      <c r="I2673" s="380"/>
      <c r="J2673" s="380"/>
      <c r="K2673" s="380"/>
      <c r="L2673" s="380"/>
      <c r="M2673" s="380"/>
      <c r="N2673" s="380"/>
      <c r="O2673" s="380"/>
      <c r="P2673" s="380"/>
      <c r="Q2673" s="380"/>
      <c r="R2673" s="380"/>
    </row>
    <row r="2674" spans="1:18" ht="60">
      <c r="A2674" s="293">
        <v>346</v>
      </c>
      <c r="B2674" s="290" t="s">
        <v>4786</v>
      </c>
      <c r="C2674" s="294" t="s">
        <v>4787</v>
      </c>
      <c r="D2674" s="295">
        <v>383218.14</v>
      </c>
      <c r="E2674" s="295">
        <v>13584.58</v>
      </c>
      <c r="F2674" s="295">
        <v>107777.91</v>
      </c>
      <c r="G2674" s="295">
        <v>261855.65</v>
      </c>
      <c r="H2674" s="296">
        <v>1463840.18</v>
      </c>
      <c r="I2674" s="296">
        <v>156222.69</v>
      </c>
      <c r="J2674" s="296">
        <v>579694.88</v>
      </c>
      <c r="K2674" s="296">
        <v>727922.61</v>
      </c>
      <c r="L2674" s="354">
        <v>3.8198613980016707</v>
      </c>
      <c r="M2674" s="354">
        <v>11.500001472257516</v>
      </c>
      <c r="N2674" s="354">
        <v>5.3786056901641528</v>
      </c>
      <c r="O2674" s="354">
        <v>2.7798621492413855</v>
      </c>
      <c r="P2674" s="297"/>
      <c r="Q2674" s="297"/>
      <c r="R2674" s="297">
        <v>9</v>
      </c>
    </row>
    <row r="2675" spans="1:18" ht="60">
      <c r="A2675" s="293">
        <v>347</v>
      </c>
      <c r="B2675" s="290" t="s">
        <v>4788</v>
      </c>
      <c r="C2675" s="294" t="s">
        <v>4789</v>
      </c>
      <c r="D2675" s="295">
        <v>436986.97</v>
      </c>
      <c r="E2675" s="295">
        <v>13781.46</v>
      </c>
      <c r="F2675" s="295">
        <v>109688.78</v>
      </c>
      <c r="G2675" s="295">
        <v>313516.73</v>
      </c>
      <c r="H2675" s="296">
        <v>1620286.24</v>
      </c>
      <c r="I2675" s="296">
        <v>158486.79</v>
      </c>
      <c r="J2675" s="296">
        <v>590121.42000000004</v>
      </c>
      <c r="K2675" s="296">
        <v>871678.03</v>
      </c>
      <c r="L2675" s="354">
        <v>3.707859389949316</v>
      </c>
      <c r="M2675" s="354">
        <v>11.500000000000002</v>
      </c>
      <c r="N2675" s="354">
        <v>5.3799615603346123</v>
      </c>
      <c r="O2675" s="354">
        <v>2.7803238123847493</v>
      </c>
      <c r="P2675" s="297"/>
      <c r="Q2675" s="297"/>
      <c r="R2675" s="297">
        <v>9</v>
      </c>
    </row>
    <row r="2676" spans="1:18" ht="60">
      <c r="A2676" s="293">
        <v>348</v>
      </c>
      <c r="B2676" s="290" t="s">
        <v>4790</v>
      </c>
      <c r="C2676" s="294" t="s">
        <v>4791</v>
      </c>
      <c r="D2676" s="295">
        <v>469366.05</v>
      </c>
      <c r="E2676" s="295">
        <v>13881.78</v>
      </c>
      <c r="F2676" s="295">
        <v>110644.22</v>
      </c>
      <c r="G2676" s="295">
        <v>344840.05</v>
      </c>
      <c r="H2676" s="296">
        <v>1713493.97</v>
      </c>
      <c r="I2676" s="296">
        <v>159640.47</v>
      </c>
      <c r="J2676" s="296">
        <v>595334.68999999994</v>
      </c>
      <c r="K2676" s="296">
        <v>958518.81</v>
      </c>
      <c r="L2676" s="354">
        <v>3.6506559645717878</v>
      </c>
      <c r="M2676" s="354">
        <v>11.5</v>
      </c>
      <c r="N2676" s="354">
        <v>5.3806216899536183</v>
      </c>
      <c r="O2676" s="354">
        <v>2.7796040802105209</v>
      </c>
      <c r="P2676" s="297"/>
      <c r="Q2676" s="297"/>
      <c r="R2676" s="297">
        <v>9</v>
      </c>
    </row>
    <row r="2677" spans="1:18" ht="60">
      <c r="A2677" s="293">
        <v>349</v>
      </c>
      <c r="B2677" s="290" t="s">
        <v>4792</v>
      </c>
      <c r="C2677" s="294" t="s">
        <v>4793</v>
      </c>
      <c r="D2677" s="295">
        <v>501761.72</v>
      </c>
      <c r="E2677" s="295">
        <v>13984.61</v>
      </c>
      <c r="F2677" s="295">
        <v>111599.65</v>
      </c>
      <c r="G2677" s="295">
        <v>376177.46</v>
      </c>
      <c r="H2677" s="296">
        <v>1806938.3</v>
      </c>
      <c r="I2677" s="296">
        <v>160822.99</v>
      </c>
      <c r="J2677" s="296">
        <v>600547.96</v>
      </c>
      <c r="K2677" s="296">
        <v>1045567.35</v>
      </c>
      <c r="L2677" s="354">
        <v>3.6011880300474099</v>
      </c>
      <c r="M2677" s="354">
        <v>11.499998212320543</v>
      </c>
      <c r="N2677" s="354">
        <v>5.3812709986097627</v>
      </c>
      <c r="O2677" s="354">
        <v>2.7794524158890326</v>
      </c>
      <c r="P2677" s="297"/>
      <c r="Q2677" s="297"/>
      <c r="R2677" s="297">
        <v>9</v>
      </c>
    </row>
    <row r="2678" spans="1:18" ht="60">
      <c r="A2678" s="293">
        <v>350</v>
      </c>
      <c r="B2678" s="290" t="s">
        <v>4794</v>
      </c>
      <c r="C2678" s="294" t="s">
        <v>4795</v>
      </c>
      <c r="D2678" s="295">
        <v>581931.1</v>
      </c>
      <c r="E2678" s="295">
        <v>14740.77</v>
      </c>
      <c r="F2678" s="295">
        <v>115850.92</v>
      </c>
      <c r="G2678" s="295">
        <v>451339.41</v>
      </c>
      <c r="H2678" s="296">
        <v>2046389.63</v>
      </c>
      <c r="I2678" s="296">
        <v>169518.86</v>
      </c>
      <c r="J2678" s="296">
        <v>623563.62</v>
      </c>
      <c r="K2678" s="296">
        <v>1253307.1499999999</v>
      </c>
      <c r="L2678" s="354">
        <v>3.516549691191964</v>
      </c>
      <c r="M2678" s="354">
        <v>11.500000339195305</v>
      </c>
      <c r="N2678" s="354">
        <v>5.3824658448979088</v>
      </c>
      <c r="O2678" s="354">
        <v>2.7768617635229327</v>
      </c>
      <c r="P2678" s="297"/>
      <c r="Q2678" s="297"/>
      <c r="R2678" s="297">
        <v>9</v>
      </c>
    </row>
    <row r="2679" spans="1:18" ht="60">
      <c r="A2679" s="293">
        <v>351</v>
      </c>
      <c r="B2679" s="290" t="s">
        <v>4796</v>
      </c>
      <c r="C2679" s="294" t="s">
        <v>4797</v>
      </c>
      <c r="D2679" s="295">
        <v>675145.3</v>
      </c>
      <c r="E2679" s="295">
        <v>14920.09</v>
      </c>
      <c r="F2679" s="295">
        <v>118717.23</v>
      </c>
      <c r="G2679" s="295">
        <v>541507.98</v>
      </c>
      <c r="H2679" s="296">
        <v>2314176.2200000002</v>
      </c>
      <c r="I2679" s="296">
        <v>171581.06</v>
      </c>
      <c r="J2679" s="296">
        <v>639203.43000000005</v>
      </c>
      <c r="K2679" s="296">
        <v>1503391.73</v>
      </c>
      <c r="L2679" s="354">
        <v>3.4276713768132581</v>
      </c>
      <c r="M2679" s="354">
        <v>11.50000167559311</v>
      </c>
      <c r="N2679" s="354">
        <v>5.3842515530391006</v>
      </c>
      <c r="O2679" s="354">
        <v>2.7763057711541022</v>
      </c>
      <c r="P2679" s="297"/>
      <c r="Q2679" s="297"/>
      <c r="R2679" s="297">
        <v>9</v>
      </c>
    </row>
    <row r="2680" spans="1:18" ht="60">
      <c r="A2680" s="293">
        <v>352</v>
      </c>
      <c r="B2680" s="290" t="s">
        <v>4798</v>
      </c>
      <c r="C2680" s="294" t="s">
        <v>4799</v>
      </c>
      <c r="D2680" s="295">
        <v>886839.26</v>
      </c>
      <c r="E2680" s="295">
        <v>15439.25</v>
      </c>
      <c r="F2680" s="295">
        <v>124258.47</v>
      </c>
      <c r="G2680" s="295">
        <v>747141.54</v>
      </c>
      <c r="H2680" s="296">
        <v>2921433.83</v>
      </c>
      <c r="I2680" s="296">
        <v>177551.35</v>
      </c>
      <c r="J2680" s="296">
        <v>669253.71</v>
      </c>
      <c r="K2680" s="296">
        <v>2074628.77</v>
      </c>
      <c r="L2680" s="354">
        <v>3.2942089528151923</v>
      </c>
      <c r="M2680" s="354">
        <v>11.499998380750361</v>
      </c>
      <c r="N2680" s="354">
        <v>5.3859806096115621</v>
      </c>
      <c r="O2680" s="354">
        <v>2.7767546829212573</v>
      </c>
      <c r="P2680" s="297"/>
      <c r="Q2680" s="297"/>
      <c r="R2680" s="297">
        <v>9</v>
      </c>
    </row>
    <row r="2681" spans="1:18" ht="60">
      <c r="A2681" s="293">
        <v>353</v>
      </c>
      <c r="B2681" s="290" t="s">
        <v>4800</v>
      </c>
      <c r="C2681" s="294" t="s">
        <v>4801</v>
      </c>
      <c r="D2681" s="295">
        <v>1178167.8500000001</v>
      </c>
      <c r="E2681" s="295">
        <v>16264.38</v>
      </c>
      <c r="F2681" s="295">
        <v>131041.5</v>
      </c>
      <c r="G2681" s="295">
        <v>1030861.97</v>
      </c>
      <c r="H2681" s="296">
        <v>3756341.59</v>
      </c>
      <c r="I2681" s="296">
        <v>187040.37</v>
      </c>
      <c r="J2681" s="296">
        <v>706087.83</v>
      </c>
      <c r="K2681" s="296">
        <v>2863213.39</v>
      </c>
      <c r="L2681" s="354">
        <v>3.1882906921963619</v>
      </c>
      <c r="M2681" s="354">
        <v>11.5</v>
      </c>
      <c r="N2681" s="354">
        <v>5.3882764620368357</v>
      </c>
      <c r="O2681" s="354">
        <v>2.7774944399200217</v>
      </c>
      <c r="P2681" s="297"/>
      <c r="Q2681" s="297"/>
      <c r="R2681" s="297">
        <v>9</v>
      </c>
    </row>
    <row r="2682" spans="1:18" ht="60">
      <c r="A2682" s="293">
        <v>354</v>
      </c>
      <c r="B2682" s="290" t="s">
        <v>4802</v>
      </c>
      <c r="C2682" s="294" t="s">
        <v>4803</v>
      </c>
      <c r="D2682" s="295">
        <v>1578113.22</v>
      </c>
      <c r="E2682" s="295">
        <v>17071.96</v>
      </c>
      <c r="F2682" s="295">
        <v>138684.98000000001</v>
      </c>
      <c r="G2682" s="295">
        <v>1422356.28</v>
      </c>
      <c r="H2682" s="296">
        <v>4890401.41</v>
      </c>
      <c r="I2682" s="296">
        <v>196327.49</v>
      </c>
      <c r="J2682" s="296">
        <v>747793.99</v>
      </c>
      <c r="K2682" s="296">
        <v>3946279.93</v>
      </c>
      <c r="L2682" s="354">
        <v>3.0988913520412686</v>
      </c>
      <c r="M2682" s="354">
        <v>11.499997071220879</v>
      </c>
      <c r="N2682" s="354">
        <v>5.3920330089098325</v>
      </c>
      <c r="O2682" s="354">
        <v>2.7744665562976949</v>
      </c>
      <c r="P2682" s="297"/>
      <c r="Q2682" s="297"/>
      <c r="R2682" s="297">
        <v>9</v>
      </c>
    </row>
    <row r="2683" spans="1:18" ht="60">
      <c r="A2683" s="293">
        <v>355</v>
      </c>
      <c r="B2683" s="290" t="s">
        <v>4804</v>
      </c>
      <c r="C2683" s="294" t="s">
        <v>4805</v>
      </c>
      <c r="D2683" s="295">
        <v>2131097.5099999998</v>
      </c>
      <c r="E2683" s="295">
        <v>18267.02</v>
      </c>
      <c r="F2683" s="295">
        <v>150150.20000000001</v>
      </c>
      <c r="G2683" s="295">
        <v>1962680.29</v>
      </c>
      <c r="H2683" s="296">
        <v>6468764.6100000003</v>
      </c>
      <c r="I2683" s="296">
        <v>210070.71</v>
      </c>
      <c r="J2683" s="296">
        <v>810353.23</v>
      </c>
      <c r="K2683" s="296">
        <v>5448340.6699999999</v>
      </c>
      <c r="L2683" s="354">
        <v>3.0354146535509776</v>
      </c>
      <c r="M2683" s="354">
        <v>11.499998905130667</v>
      </c>
      <c r="N2683" s="354">
        <v>5.3969507200123603</v>
      </c>
      <c r="O2683" s="354">
        <v>2.7759695237984992</v>
      </c>
      <c r="P2683" s="297"/>
      <c r="Q2683" s="297"/>
      <c r="R2683" s="297">
        <v>9</v>
      </c>
    </row>
    <row r="2684" spans="1:18" ht="60">
      <c r="A2684" s="293">
        <v>356</v>
      </c>
      <c r="B2684" s="290" t="s">
        <v>4806</v>
      </c>
      <c r="C2684" s="294" t="s">
        <v>4807</v>
      </c>
      <c r="D2684" s="295">
        <v>2899305.22</v>
      </c>
      <c r="E2684" s="295">
        <v>20416.37</v>
      </c>
      <c r="F2684" s="295">
        <v>170643.86</v>
      </c>
      <c r="G2684" s="295">
        <v>2708244.99</v>
      </c>
      <c r="H2684" s="296">
        <v>8672102.3499999996</v>
      </c>
      <c r="I2684" s="296">
        <v>234788.3</v>
      </c>
      <c r="J2684" s="296">
        <v>921994.48</v>
      </c>
      <c r="K2684" s="296">
        <v>7515319.5700000003</v>
      </c>
      <c r="L2684" s="354">
        <v>2.991096725580344</v>
      </c>
      <c r="M2684" s="354">
        <v>11.50000220411366</v>
      </c>
      <c r="N2684" s="354">
        <v>5.4030334288031225</v>
      </c>
      <c r="O2684" s="354">
        <v>2.7749777430586144</v>
      </c>
      <c r="P2684" s="297"/>
      <c r="Q2684" s="297"/>
      <c r="R2684" s="297">
        <v>9</v>
      </c>
    </row>
    <row r="2685" spans="1:18" ht="60">
      <c r="A2685" s="293">
        <v>357</v>
      </c>
      <c r="B2685" s="290" t="s">
        <v>4808</v>
      </c>
      <c r="C2685" s="294" t="s">
        <v>4809</v>
      </c>
      <c r="D2685" s="295">
        <v>4300018.74</v>
      </c>
      <c r="E2685" s="295">
        <v>24955.85</v>
      </c>
      <c r="F2685" s="295">
        <v>213016.15</v>
      </c>
      <c r="G2685" s="295">
        <v>4062046.74</v>
      </c>
      <c r="H2685" s="296">
        <v>12712962.82</v>
      </c>
      <c r="I2685" s="296">
        <v>286992.32</v>
      </c>
      <c r="J2685" s="296">
        <v>1152652.83</v>
      </c>
      <c r="K2685" s="296">
        <v>11273317.67</v>
      </c>
      <c r="L2685" s="354">
        <v>2.9564900965989742</v>
      </c>
      <c r="M2685" s="354">
        <v>11.500001803184425</v>
      </c>
      <c r="N2685" s="354">
        <v>5.4111053551573445</v>
      </c>
      <c r="O2685" s="354">
        <v>2.7752801460871419</v>
      </c>
      <c r="P2685" s="297"/>
      <c r="Q2685" s="297"/>
      <c r="R2685" s="297">
        <v>9</v>
      </c>
    </row>
    <row r="2686" spans="1:18" ht="60">
      <c r="A2686" s="293">
        <v>358</v>
      </c>
      <c r="B2686" s="290" t="s">
        <v>4810</v>
      </c>
      <c r="C2686" s="294" t="s">
        <v>4811</v>
      </c>
      <c r="D2686" s="295">
        <v>6452411.6500000004</v>
      </c>
      <c r="E2686" s="295">
        <v>30389.439999999999</v>
      </c>
      <c r="F2686" s="295">
        <v>329053.31</v>
      </c>
      <c r="G2686" s="295">
        <v>6092968.9000000004</v>
      </c>
      <c r="H2686" s="296">
        <v>19041588.300000001</v>
      </c>
      <c r="I2686" s="296">
        <v>349478.51</v>
      </c>
      <c r="J2686" s="296">
        <v>1785621.08</v>
      </c>
      <c r="K2686" s="296">
        <v>16906488.710000001</v>
      </c>
      <c r="L2686" s="354">
        <v>2.9510808257250605</v>
      </c>
      <c r="M2686" s="354">
        <v>11.49999835469163</v>
      </c>
      <c r="N2686" s="354">
        <v>5.426540398575538</v>
      </c>
      <c r="O2686" s="354">
        <v>2.7747538166492198</v>
      </c>
      <c r="P2686" s="297"/>
      <c r="Q2686" s="297"/>
      <c r="R2686" s="297">
        <v>9</v>
      </c>
    </row>
    <row r="2687" spans="1:18" ht="12.75">
      <c r="A2687" s="379" t="s">
        <v>4812</v>
      </c>
      <c r="B2687" s="380"/>
      <c r="C2687" s="380"/>
      <c r="D2687" s="380"/>
      <c r="E2687" s="380"/>
      <c r="F2687" s="380"/>
      <c r="G2687" s="380"/>
      <c r="H2687" s="380"/>
      <c r="I2687" s="380"/>
      <c r="J2687" s="380"/>
      <c r="K2687" s="380"/>
      <c r="L2687" s="380"/>
      <c r="M2687" s="380"/>
      <c r="N2687" s="380"/>
      <c r="O2687" s="380"/>
      <c r="P2687" s="380"/>
      <c r="Q2687" s="380"/>
      <c r="R2687" s="380"/>
    </row>
    <row r="2688" spans="1:18" ht="72">
      <c r="A2688" s="293">
        <v>359</v>
      </c>
      <c r="B2688" s="290" t="s">
        <v>4813</v>
      </c>
      <c r="C2688" s="294" t="s">
        <v>4814</v>
      </c>
      <c r="D2688" s="295">
        <v>30177.02</v>
      </c>
      <c r="E2688" s="295">
        <v>990.41</v>
      </c>
      <c r="F2688" s="295">
        <v>7295.43</v>
      </c>
      <c r="G2688" s="295">
        <v>21891.18</v>
      </c>
      <c r="H2688" s="296">
        <v>109232.93</v>
      </c>
      <c r="I2688" s="296">
        <v>11389.71</v>
      </c>
      <c r="J2688" s="296">
        <v>39247.620000000003</v>
      </c>
      <c r="K2688" s="296">
        <v>58595.6</v>
      </c>
      <c r="L2688" s="354">
        <v>3.6197387946192165</v>
      </c>
      <c r="M2688" s="354">
        <v>11.499994951585707</v>
      </c>
      <c r="N2688" s="354">
        <v>5.3797541748738595</v>
      </c>
      <c r="O2688" s="354">
        <v>2.6766761773463101</v>
      </c>
      <c r="P2688" s="297"/>
      <c r="Q2688" s="297"/>
      <c r="R2688" s="297">
        <v>10</v>
      </c>
    </row>
    <row r="2689" spans="1:18" ht="72">
      <c r="A2689" s="293">
        <v>360</v>
      </c>
      <c r="B2689" s="290" t="s">
        <v>4815</v>
      </c>
      <c r="C2689" s="294" t="s">
        <v>4816</v>
      </c>
      <c r="D2689" s="295">
        <v>74441.14</v>
      </c>
      <c r="E2689" s="295">
        <v>1000.94</v>
      </c>
      <c r="F2689" s="295">
        <v>7857.68</v>
      </c>
      <c r="G2689" s="295">
        <v>65582.52</v>
      </c>
      <c r="H2689" s="296">
        <v>228870.22</v>
      </c>
      <c r="I2689" s="296">
        <v>11510.84</v>
      </c>
      <c r="J2689" s="296">
        <v>42130.2</v>
      </c>
      <c r="K2689" s="296">
        <v>175229.18</v>
      </c>
      <c r="L2689" s="354">
        <v>3.0745125611993585</v>
      </c>
      <c r="M2689" s="354">
        <v>11.500029971826482</v>
      </c>
      <c r="N2689" s="354">
        <v>5.3616589120452849</v>
      </c>
      <c r="O2689" s="354">
        <v>2.6718884849194571</v>
      </c>
      <c r="P2689" s="297"/>
      <c r="Q2689" s="297"/>
      <c r="R2689" s="297">
        <v>10</v>
      </c>
    </row>
    <row r="2690" spans="1:18" ht="72">
      <c r="A2690" s="293">
        <v>361</v>
      </c>
      <c r="B2690" s="290" t="s">
        <v>4817</v>
      </c>
      <c r="C2690" s="294" t="s">
        <v>4818</v>
      </c>
      <c r="D2690" s="295">
        <v>113124.55</v>
      </c>
      <c r="E2690" s="295">
        <v>1316.95</v>
      </c>
      <c r="F2690" s="295">
        <v>9448.09</v>
      </c>
      <c r="G2690" s="295">
        <v>102359.51</v>
      </c>
      <c r="H2690" s="296">
        <v>338939.36</v>
      </c>
      <c r="I2690" s="296">
        <v>15144.93</v>
      </c>
      <c r="J2690" s="296">
        <v>50389.31</v>
      </c>
      <c r="K2690" s="296">
        <v>273405.12</v>
      </c>
      <c r="L2690" s="354">
        <v>2.9961609571043595</v>
      </c>
      <c r="M2690" s="354">
        <v>11.500003796651354</v>
      </c>
      <c r="N2690" s="354">
        <v>5.3332800597792778</v>
      </c>
      <c r="O2690" s="354">
        <v>2.67102802660935</v>
      </c>
      <c r="P2690" s="297"/>
      <c r="Q2690" s="297"/>
      <c r="R2690" s="297">
        <v>10</v>
      </c>
    </row>
    <row r="2691" spans="1:18" ht="72">
      <c r="A2691" s="293">
        <v>362</v>
      </c>
      <c r="B2691" s="290" t="s">
        <v>4819</v>
      </c>
      <c r="C2691" s="294" t="s">
        <v>4820</v>
      </c>
      <c r="D2691" s="295">
        <v>210829.28</v>
      </c>
      <c r="E2691" s="295">
        <v>1374.89</v>
      </c>
      <c r="F2691" s="295">
        <v>15897.55</v>
      </c>
      <c r="G2691" s="295">
        <v>193556.84</v>
      </c>
      <c r="H2691" s="296">
        <v>615099.18999999994</v>
      </c>
      <c r="I2691" s="296">
        <v>15811.18</v>
      </c>
      <c r="J2691" s="296">
        <v>82432.3</v>
      </c>
      <c r="K2691" s="296">
        <v>516855.71</v>
      </c>
      <c r="L2691" s="354">
        <v>2.9175226040709332</v>
      </c>
      <c r="M2691" s="354">
        <v>11.499959996799744</v>
      </c>
      <c r="N2691" s="354">
        <v>5.1852203641441612</v>
      </c>
      <c r="O2691" s="354">
        <v>2.6703045472327407</v>
      </c>
      <c r="P2691" s="297"/>
      <c r="Q2691" s="297"/>
      <c r="R2691" s="297">
        <v>10</v>
      </c>
    </row>
    <row r="2692" spans="1:18" ht="72">
      <c r="A2692" s="293">
        <v>363</v>
      </c>
      <c r="B2692" s="290" t="s">
        <v>4821</v>
      </c>
      <c r="C2692" s="294" t="s">
        <v>4822</v>
      </c>
      <c r="D2692" s="295">
        <v>402025.83</v>
      </c>
      <c r="E2692" s="295">
        <v>1594.96</v>
      </c>
      <c r="F2692" s="295">
        <v>17993.939999999999</v>
      </c>
      <c r="G2692" s="295">
        <v>382436.93</v>
      </c>
      <c r="H2692" s="296">
        <v>1134799.55</v>
      </c>
      <c r="I2692" s="296">
        <v>18342.07</v>
      </c>
      <c r="J2692" s="296">
        <v>95388.2</v>
      </c>
      <c r="K2692" s="296">
        <v>1021069.28</v>
      </c>
      <c r="L2692" s="354">
        <v>2.8227030835307274</v>
      </c>
      <c r="M2692" s="354">
        <v>11.500018809249134</v>
      </c>
      <c r="N2692" s="354">
        <v>5.3011291579276136</v>
      </c>
      <c r="O2692" s="354">
        <v>2.6699024071760018</v>
      </c>
      <c r="P2692" s="297"/>
      <c r="Q2692" s="297"/>
      <c r="R2692" s="297">
        <v>10</v>
      </c>
    </row>
    <row r="2693" spans="1:18" ht="12.75">
      <c r="A2693" s="379" t="s">
        <v>4823</v>
      </c>
      <c r="B2693" s="380"/>
      <c r="C2693" s="380"/>
      <c r="D2693" s="380"/>
      <c r="E2693" s="380"/>
      <c r="F2693" s="380"/>
      <c r="G2693" s="380"/>
      <c r="H2693" s="380"/>
      <c r="I2693" s="380"/>
      <c r="J2693" s="380"/>
      <c r="K2693" s="380"/>
      <c r="L2693" s="380"/>
      <c r="M2693" s="380"/>
      <c r="N2693" s="380"/>
      <c r="O2693" s="380"/>
      <c r="P2693" s="380"/>
      <c r="Q2693" s="380"/>
      <c r="R2693" s="380"/>
    </row>
    <row r="2694" spans="1:18" ht="60">
      <c r="A2694" s="293">
        <v>364</v>
      </c>
      <c r="B2694" s="290" t="s">
        <v>4824</v>
      </c>
      <c r="C2694" s="294" t="s">
        <v>4825</v>
      </c>
      <c r="D2694" s="295">
        <v>17093.91</v>
      </c>
      <c r="E2694" s="295">
        <v>1523.29</v>
      </c>
      <c r="F2694" s="295">
        <v>15328.37</v>
      </c>
      <c r="G2694" s="295">
        <v>242.25</v>
      </c>
      <c r="H2694" s="296">
        <v>103038.73</v>
      </c>
      <c r="I2694" s="296">
        <v>17518.43</v>
      </c>
      <c r="J2694" s="296">
        <v>83846.3</v>
      </c>
      <c r="K2694" s="296">
        <v>1674</v>
      </c>
      <c r="L2694" s="354">
        <v>6.0278034691887346</v>
      </c>
      <c r="M2694" s="354">
        <v>11.500390601920843</v>
      </c>
      <c r="N2694" s="354">
        <v>5.4700075741908627</v>
      </c>
      <c r="O2694" s="354">
        <v>6.9102167182662537</v>
      </c>
      <c r="P2694" s="297"/>
      <c r="Q2694" s="297"/>
      <c r="R2694" s="297">
        <v>11</v>
      </c>
    </row>
    <row r="2695" spans="1:18" ht="60">
      <c r="A2695" s="293">
        <v>365</v>
      </c>
      <c r="B2695" s="290" t="s">
        <v>4826</v>
      </c>
      <c r="C2695" s="294" t="s">
        <v>4827</v>
      </c>
      <c r="D2695" s="295">
        <v>20109.939999999999</v>
      </c>
      <c r="E2695" s="295">
        <v>2234.81</v>
      </c>
      <c r="F2695" s="295">
        <v>17535.98</v>
      </c>
      <c r="G2695" s="295">
        <v>339.15</v>
      </c>
      <c r="H2695" s="296">
        <v>124000.05</v>
      </c>
      <c r="I2695" s="296">
        <v>25701.22</v>
      </c>
      <c r="J2695" s="296">
        <v>95955.23</v>
      </c>
      <c r="K2695" s="296">
        <v>2343.6</v>
      </c>
      <c r="L2695" s="354">
        <v>6.1661074075805304</v>
      </c>
      <c r="M2695" s="354">
        <v>11.500404956126024</v>
      </c>
      <c r="N2695" s="354">
        <v>5.4719057617538338</v>
      </c>
      <c r="O2695" s="354">
        <v>6.9102167182662537</v>
      </c>
      <c r="P2695" s="297"/>
      <c r="Q2695" s="297"/>
      <c r="R2695" s="297">
        <v>11</v>
      </c>
    </row>
    <row r="2696" spans="1:18" ht="60">
      <c r="A2696" s="293">
        <v>366</v>
      </c>
      <c r="B2696" s="290" t="s">
        <v>4828</v>
      </c>
      <c r="C2696" s="294" t="s">
        <v>4829</v>
      </c>
      <c r="D2696" s="295">
        <v>23624.240000000002</v>
      </c>
      <c r="E2696" s="295">
        <v>2629.25</v>
      </c>
      <c r="F2696" s="295">
        <v>20623.54</v>
      </c>
      <c r="G2696" s="295">
        <v>371.45</v>
      </c>
      <c r="H2696" s="296">
        <v>145695.1</v>
      </c>
      <c r="I2696" s="296">
        <v>30237.51</v>
      </c>
      <c r="J2696" s="296">
        <v>112890.79</v>
      </c>
      <c r="K2696" s="296">
        <v>2566.8000000000002</v>
      </c>
      <c r="L2696" s="354">
        <v>6.1671867539442538</v>
      </c>
      <c r="M2696" s="354">
        <v>11.500431682038604</v>
      </c>
      <c r="N2696" s="354">
        <v>5.4738803328623495</v>
      </c>
      <c r="O2696" s="354">
        <v>6.9102167182662546</v>
      </c>
      <c r="P2696" s="297"/>
      <c r="Q2696" s="297"/>
      <c r="R2696" s="297">
        <v>11</v>
      </c>
    </row>
    <row r="2697" spans="1:18" ht="60">
      <c r="A2697" s="293">
        <v>367</v>
      </c>
      <c r="B2697" s="290" t="s">
        <v>4830</v>
      </c>
      <c r="C2697" s="294" t="s">
        <v>4831</v>
      </c>
      <c r="D2697" s="295">
        <v>28895.7</v>
      </c>
      <c r="E2697" s="295">
        <v>3220.92</v>
      </c>
      <c r="F2697" s="295">
        <v>25254.880000000001</v>
      </c>
      <c r="G2697" s="295">
        <v>419.9</v>
      </c>
      <c r="H2697" s="296">
        <v>178237.69</v>
      </c>
      <c r="I2697" s="296">
        <v>37041.96</v>
      </c>
      <c r="J2697" s="296">
        <v>138294.13</v>
      </c>
      <c r="K2697" s="296">
        <v>2901.6</v>
      </c>
      <c r="L2697" s="354">
        <v>6.1683118941572621</v>
      </c>
      <c r="M2697" s="354">
        <v>11.500428449014567</v>
      </c>
      <c r="N2697" s="354">
        <v>5.4759369278333532</v>
      </c>
      <c r="O2697" s="354">
        <v>6.9102167182662537</v>
      </c>
      <c r="P2697" s="297"/>
      <c r="Q2697" s="297"/>
      <c r="R2697" s="297">
        <v>11</v>
      </c>
    </row>
    <row r="2698" spans="1:18" ht="60">
      <c r="A2698" s="293">
        <v>368</v>
      </c>
      <c r="B2698" s="290" t="s">
        <v>4832</v>
      </c>
      <c r="C2698" s="294" t="s">
        <v>4833</v>
      </c>
      <c r="D2698" s="295">
        <v>32674.48</v>
      </c>
      <c r="E2698" s="295">
        <v>3648.28</v>
      </c>
      <c r="F2698" s="295">
        <v>28574</v>
      </c>
      <c r="G2698" s="295">
        <v>452.2</v>
      </c>
      <c r="H2698" s="296">
        <v>201581.39</v>
      </c>
      <c r="I2698" s="296">
        <v>41956.73</v>
      </c>
      <c r="J2698" s="296">
        <v>156499.85999999999</v>
      </c>
      <c r="K2698" s="296">
        <v>3124.8</v>
      </c>
      <c r="L2698" s="354">
        <v>6.1693832617994229</v>
      </c>
      <c r="M2698" s="354">
        <v>11.500413893670443</v>
      </c>
      <c r="N2698" s="354">
        <v>5.4770021698047167</v>
      </c>
      <c r="O2698" s="354">
        <v>6.9102167182662546</v>
      </c>
      <c r="P2698" s="297"/>
      <c r="Q2698" s="297"/>
      <c r="R2698" s="297">
        <v>11</v>
      </c>
    </row>
    <row r="2699" spans="1:18" ht="60">
      <c r="A2699" s="293">
        <v>369</v>
      </c>
      <c r="B2699" s="290" t="s">
        <v>4834</v>
      </c>
      <c r="C2699" s="294" t="s">
        <v>4835</v>
      </c>
      <c r="D2699" s="295">
        <v>37662.36</v>
      </c>
      <c r="E2699" s="295">
        <v>4210.54</v>
      </c>
      <c r="F2699" s="295">
        <v>32973.78</v>
      </c>
      <c r="G2699" s="295">
        <v>478.04</v>
      </c>
      <c r="H2699" s="296">
        <v>232359.36</v>
      </c>
      <c r="I2699" s="296">
        <v>48422.97</v>
      </c>
      <c r="J2699" s="296">
        <v>180633.03</v>
      </c>
      <c r="K2699" s="296">
        <v>3303.36</v>
      </c>
      <c r="L2699" s="354">
        <v>6.1695379684119631</v>
      </c>
      <c r="M2699" s="354">
        <v>11.500417998641504</v>
      </c>
      <c r="N2699" s="354">
        <v>5.4780807659904323</v>
      </c>
      <c r="O2699" s="354">
        <v>6.9102167182662537</v>
      </c>
      <c r="P2699" s="297"/>
      <c r="Q2699" s="297"/>
      <c r="R2699" s="297">
        <v>11</v>
      </c>
    </row>
    <row r="2700" spans="1:18" ht="60">
      <c r="A2700" s="293">
        <v>370</v>
      </c>
      <c r="B2700" s="290" t="s">
        <v>4836</v>
      </c>
      <c r="C2700" s="294" t="s">
        <v>4837</v>
      </c>
      <c r="D2700" s="295">
        <v>44632.83</v>
      </c>
      <c r="E2700" s="295">
        <v>4999.43</v>
      </c>
      <c r="F2700" s="295">
        <v>39148.9</v>
      </c>
      <c r="G2700" s="295">
        <v>484.5</v>
      </c>
      <c r="H2700" s="296">
        <v>275347.71000000002</v>
      </c>
      <c r="I2700" s="296">
        <v>57495.56</v>
      </c>
      <c r="J2700" s="296">
        <v>214504.15</v>
      </c>
      <c r="K2700" s="296">
        <v>3348</v>
      </c>
      <c r="L2700" s="354">
        <v>6.1691743499123852</v>
      </c>
      <c r="M2700" s="354">
        <v>11.500423048227496</v>
      </c>
      <c r="N2700" s="354">
        <v>5.4791871546837836</v>
      </c>
      <c r="O2700" s="354">
        <v>6.9102167182662537</v>
      </c>
      <c r="P2700" s="297"/>
      <c r="Q2700" s="297"/>
      <c r="R2700" s="297">
        <v>11</v>
      </c>
    </row>
    <row r="2701" spans="1:18" ht="60">
      <c r="A2701" s="293">
        <v>371</v>
      </c>
      <c r="B2701" s="290" t="s">
        <v>4838</v>
      </c>
      <c r="C2701" s="294" t="s">
        <v>4839</v>
      </c>
      <c r="D2701" s="295">
        <v>55143.45</v>
      </c>
      <c r="E2701" s="295">
        <v>6182.77</v>
      </c>
      <c r="F2701" s="295">
        <v>48411.58</v>
      </c>
      <c r="G2701" s="295">
        <v>549.1</v>
      </c>
      <c r="H2701" s="296">
        <v>340209.69</v>
      </c>
      <c r="I2701" s="296">
        <v>71104.460000000006</v>
      </c>
      <c r="J2701" s="296">
        <v>265310.83</v>
      </c>
      <c r="K2701" s="296">
        <v>3794.4</v>
      </c>
      <c r="L2701" s="354">
        <v>6.16953944666139</v>
      </c>
      <c r="M2701" s="354">
        <v>11.500421332186059</v>
      </c>
      <c r="N2701" s="354">
        <v>5.4803175190729165</v>
      </c>
      <c r="O2701" s="354">
        <v>6.9102167182662537</v>
      </c>
      <c r="P2701" s="297"/>
      <c r="Q2701" s="297"/>
      <c r="R2701" s="297">
        <v>11</v>
      </c>
    </row>
    <row r="2702" spans="1:18" ht="60">
      <c r="A2702" s="293">
        <v>372</v>
      </c>
      <c r="B2702" s="290" t="s">
        <v>4840</v>
      </c>
      <c r="C2702" s="294" t="s">
        <v>4841</v>
      </c>
      <c r="D2702" s="295">
        <v>72593.95</v>
      </c>
      <c r="E2702" s="295">
        <v>8163.17</v>
      </c>
      <c r="F2702" s="295">
        <v>63849.38</v>
      </c>
      <c r="G2702" s="295">
        <v>581.4</v>
      </c>
      <c r="H2702" s="296">
        <v>447886.13</v>
      </c>
      <c r="I2702" s="296">
        <v>93879.9</v>
      </c>
      <c r="J2702" s="296">
        <v>349988.63</v>
      </c>
      <c r="K2702" s="296">
        <v>4017.6</v>
      </c>
      <c r="L2702" s="354">
        <v>6.1697445861535298</v>
      </c>
      <c r="M2702" s="354">
        <v>11.500422017427052</v>
      </c>
      <c r="N2702" s="354">
        <v>5.4814726470327511</v>
      </c>
      <c r="O2702" s="354">
        <v>6.9102167182662537</v>
      </c>
      <c r="P2702" s="297"/>
      <c r="Q2702" s="297"/>
      <c r="R2702" s="297">
        <v>11</v>
      </c>
    </row>
    <row r="2703" spans="1:18" ht="60">
      <c r="A2703" s="293">
        <v>373</v>
      </c>
      <c r="B2703" s="290" t="s">
        <v>4842</v>
      </c>
      <c r="C2703" s="294" t="s">
        <v>4843</v>
      </c>
      <c r="D2703" s="295">
        <v>107478.61</v>
      </c>
      <c r="E2703" s="295">
        <v>12107.63</v>
      </c>
      <c r="F2703" s="295">
        <v>94724.98</v>
      </c>
      <c r="G2703" s="295">
        <v>646</v>
      </c>
      <c r="H2703" s="296">
        <v>663051.11</v>
      </c>
      <c r="I2703" s="296">
        <v>139242.88</v>
      </c>
      <c r="J2703" s="296">
        <v>519344.23</v>
      </c>
      <c r="K2703" s="296">
        <v>4464</v>
      </c>
      <c r="L2703" s="354">
        <v>6.1691448186760134</v>
      </c>
      <c r="M2703" s="354">
        <v>11.500424112728917</v>
      </c>
      <c r="N2703" s="354">
        <v>5.4826533613414332</v>
      </c>
      <c r="O2703" s="354">
        <v>6.9102167182662537</v>
      </c>
      <c r="P2703" s="297"/>
      <c r="Q2703" s="297"/>
      <c r="R2703" s="297">
        <v>11</v>
      </c>
    </row>
    <row r="2704" spans="1:18" ht="12.75">
      <c r="A2704" s="379" t="s">
        <v>4844</v>
      </c>
      <c r="B2704" s="380"/>
      <c r="C2704" s="380"/>
      <c r="D2704" s="380"/>
      <c r="E2704" s="380"/>
      <c r="F2704" s="380"/>
      <c r="G2704" s="380"/>
      <c r="H2704" s="380"/>
      <c r="I2704" s="380"/>
      <c r="J2704" s="380"/>
      <c r="K2704" s="380"/>
      <c r="L2704" s="380"/>
      <c r="M2704" s="380"/>
      <c r="N2704" s="380"/>
      <c r="O2704" s="380"/>
      <c r="P2704" s="380"/>
      <c r="Q2704" s="380"/>
      <c r="R2704" s="380"/>
    </row>
    <row r="2705" spans="1:18" ht="60">
      <c r="A2705" s="293">
        <v>374</v>
      </c>
      <c r="B2705" s="290" t="s">
        <v>4845</v>
      </c>
      <c r="C2705" s="294" t="s">
        <v>4846</v>
      </c>
      <c r="D2705" s="295">
        <v>14039.25</v>
      </c>
      <c r="E2705" s="295">
        <v>1285.25</v>
      </c>
      <c r="F2705" s="295">
        <v>2724.2</v>
      </c>
      <c r="G2705" s="295">
        <v>10029.799999999999</v>
      </c>
      <c r="H2705" s="296">
        <v>68926.98</v>
      </c>
      <c r="I2705" s="296">
        <v>14780.93</v>
      </c>
      <c r="J2705" s="296">
        <v>15493.1</v>
      </c>
      <c r="K2705" s="296">
        <v>38652.949999999997</v>
      </c>
      <c r="L2705" s="354">
        <v>4.9095913243228804</v>
      </c>
      <c r="M2705" s="354">
        <v>11.500431822602607</v>
      </c>
      <c r="N2705" s="354">
        <v>5.6872109243080544</v>
      </c>
      <c r="O2705" s="354">
        <v>3.8538106442800455</v>
      </c>
      <c r="P2705" s="297"/>
      <c r="Q2705" s="297"/>
      <c r="R2705" s="297">
        <v>12</v>
      </c>
    </row>
    <row r="2706" spans="1:18" ht="60">
      <c r="A2706" s="293">
        <v>375</v>
      </c>
      <c r="B2706" s="290" t="s">
        <v>4847</v>
      </c>
      <c r="C2706" s="294" t="s">
        <v>4848</v>
      </c>
      <c r="D2706" s="295">
        <v>14861.13</v>
      </c>
      <c r="E2706" s="295">
        <v>1360.62</v>
      </c>
      <c r="F2706" s="295">
        <v>2823.03</v>
      </c>
      <c r="G2706" s="295">
        <v>10677.48</v>
      </c>
      <c r="H2706" s="296">
        <v>71967.08</v>
      </c>
      <c r="I2706" s="296">
        <v>15647.67</v>
      </c>
      <c r="J2706" s="296">
        <v>16046.69</v>
      </c>
      <c r="K2706" s="296">
        <v>40272.720000000001</v>
      </c>
      <c r="L2706" s="354">
        <v>4.8426384803847355</v>
      </c>
      <c r="M2706" s="354">
        <v>11.500396877893902</v>
      </c>
      <c r="N2706" s="354">
        <v>5.6842081026414881</v>
      </c>
      <c r="O2706" s="354">
        <v>3.7717438946268222</v>
      </c>
      <c r="P2706" s="297"/>
      <c r="Q2706" s="297"/>
      <c r="R2706" s="297">
        <v>12</v>
      </c>
    </row>
    <row r="2707" spans="1:18" ht="60">
      <c r="A2707" s="293">
        <v>376</v>
      </c>
      <c r="B2707" s="290" t="s">
        <v>4849</v>
      </c>
      <c r="C2707" s="294" t="s">
        <v>4850</v>
      </c>
      <c r="D2707" s="295">
        <v>15914.16</v>
      </c>
      <c r="E2707" s="295">
        <v>1528.77</v>
      </c>
      <c r="F2707" s="295">
        <v>2908.13</v>
      </c>
      <c r="G2707" s="295">
        <v>11477.26</v>
      </c>
      <c r="H2707" s="296">
        <v>77123.44</v>
      </c>
      <c r="I2707" s="296">
        <v>17581.48</v>
      </c>
      <c r="J2707" s="296">
        <v>16526.13</v>
      </c>
      <c r="K2707" s="296">
        <v>43015.83</v>
      </c>
      <c r="L2707" s="354">
        <v>4.846214943170108</v>
      </c>
      <c r="M2707" s="354">
        <v>11.50040882539558</v>
      </c>
      <c r="N2707" s="354">
        <v>5.6827342656621269</v>
      </c>
      <c r="O2707" s="354">
        <v>3.7479180570972517</v>
      </c>
      <c r="P2707" s="297"/>
      <c r="Q2707" s="297"/>
      <c r="R2707" s="297">
        <v>12</v>
      </c>
    </row>
    <row r="2708" spans="1:18" ht="60">
      <c r="A2708" s="293">
        <v>377</v>
      </c>
      <c r="B2708" s="290" t="s">
        <v>4851</v>
      </c>
      <c r="C2708" s="294" t="s">
        <v>4852</v>
      </c>
      <c r="D2708" s="295">
        <v>21209.74</v>
      </c>
      <c r="E2708" s="295">
        <v>2573.58</v>
      </c>
      <c r="F2708" s="295">
        <v>4097.1899999999996</v>
      </c>
      <c r="G2708" s="295">
        <v>14538.97</v>
      </c>
      <c r="H2708" s="296">
        <v>104721.76</v>
      </c>
      <c r="I2708" s="296">
        <v>29597.29</v>
      </c>
      <c r="J2708" s="296">
        <v>22968.84</v>
      </c>
      <c r="K2708" s="296">
        <v>52155.63</v>
      </c>
      <c r="L2708" s="354">
        <v>4.9374372340254986</v>
      </c>
      <c r="M2708" s="354">
        <v>11.50043519144538</v>
      </c>
      <c r="N2708" s="354">
        <v>5.605998257342228</v>
      </c>
      <c r="O2708" s="354">
        <v>3.5872988251574904</v>
      </c>
      <c r="P2708" s="297"/>
      <c r="Q2708" s="297"/>
      <c r="R2708" s="297">
        <v>12</v>
      </c>
    </row>
    <row r="2709" spans="1:18" ht="60">
      <c r="A2709" s="293">
        <v>378</v>
      </c>
      <c r="B2709" s="290" t="s">
        <v>4853</v>
      </c>
      <c r="C2709" s="294" t="s">
        <v>4854</v>
      </c>
      <c r="D2709" s="295">
        <v>23641.55</v>
      </c>
      <c r="E2709" s="295">
        <v>2796.13</v>
      </c>
      <c r="F2709" s="295">
        <v>4288.84</v>
      </c>
      <c r="G2709" s="295">
        <v>16556.580000000002</v>
      </c>
      <c r="H2709" s="296">
        <v>113679.07</v>
      </c>
      <c r="I2709" s="296">
        <v>32156.63</v>
      </c>
      <c r="J2709" s="296">
        <v>24067.15</v>
      </c>
      <c r="K2709" s="296">
        <v>57455.29</v>
      </c>
      <c r="L2709" s="354">
        <v>4.8084440317999455</v>
      </c>
      <c r="M2709" s="354">
        <v>11.500405918179769</v>
      </c>
      <c r="N2709" s="354">
        <v>5.6115756241780996</v>
      </c>
      <c r="O2709" s="354">
        <v>3.4702390227933542</v>
      </c>
      <c r="P2709" s="297"/>
      <c r="Q2709" s="297"/>
      <c r="R2709" s="297">
        <v>12</v>
      </c>
    </row>
    <row r="2710" spans="1:18" ht="60">
      <c r="A2710" s="293">
        <v>379</v>
      </c>
      <c r="B2710" s="290" t="s">
        <v>4855</v>
      </c>
      <c r="C2710" s="294" t="s">
        <v>4856</v>
      </c>
      <c r="D2710" s="295">
        <v>26355.97</v>
      </c>
      <c r="E2710" s="295">
        <v>3204.36</v>
      </c>
      <c r="F2710" s="295">
        <v>4493.5</v>
      </c>
      <c r="G2710" s="295">
        <v>18658.11</v>
      </c>
      <c r="H2710" s="296">
        <v>125406.62</v>
      </c>
      <c r="I2710" s="296">
        <v>36851.47</v>
      </c>
      <c r="J2710" s="296">
        <v>25221.89</v>
      </c>
      <c r="K2710" s="296">
        <v>63333.26</v>
      </c>
      <c r="L2710" s="354">
        <v>4.7581864753981735</v>
      </c>
      <c r="M2710" s="354">
        <v>11.500415059481456</v>
      </c>
      <c r="N2710" s="354">
        <v>5.6129720707688886</v>
      </c>
      <c r="O2710" s="354">
        <v>3.3944091872113522</v>
      </c>
      <c r="P2710" s="297"/>
      <c r="Q2710" s="297"/>
      <c r="R2710" s="297">
        <v>12</v>
      </c>
    </row>
    <row r="2711" spans="1:18" ht="12.75">
      <c r="A2711" s="379" t="s">
        <v>4857</v>
      </c>
      <c r="B2711" s="380"/>
      <c r="C2711" s="380"/>
      <c r="D2711" s="380"/>
      <c r="E2711" s="380"/>
      <c r="F2711" s="380"/>
      <c r="G2711" s="380"/>
      <c r="H2711" s="380"/>
      <c r="I2711" s="380"/>
      <c r="J2711" s="380"/>
      <c r="K2711" s="380"/>
      <c r="L2711" s="380"/>
      <c r="M2711" s="380"/>
      <c r="N2711" s="380"/>
      <c r="O2711" s="380"/>
      <c r="P2711" s="380"/>
      <c r="Q2711" s="380"/>
      <c r="R2711" s="380"/>
    </row>
    <row r="2712" spans="1:18" ht="60">
      <c r="A2712" s="293">
        <v>380</v>
      </c>
      <c r="B2712" s="290" t="s">
        <v>4858</v>
      </c>
      <c r="C2712" s="294" t="s">
        <v>4859</v>
      </c>
      <c r="D2712" s="295">
        <v>15369.55</v>
      </c>
      <c r="E2712" s="295">
        <v>1116.5999999999999</v>
      </c>
      <c r="F2712" s="295">
        <v>2610.14</v>
      </c>
      <c r="G2712" s="295">
        <v>11642.81</v>
      </c>
      <c r="H2712" s="296">
        <v>67057.48</v>
      </c>
      <c r="I2712" s="296">
        <v>12841.37</v>
      </c>
      <c r="J2712" s="296">
        <v>14941.43</v>
      </c>
      <c r="K2712" s="296">
        <v>39274.68</v>
      </c>
      <c r="L2712" s="354">
        <v>4.3630086762462144</v>
      </c>
      <c r="M2712" s="354">
        <v>11.500420920651981</v>
      </c>
      <c r="N2712" s="354">
        <v>5.7243787689549226</v>
      </c>
      <c r="O2712" s="354">
        <v>3.3732990575299264</v>
      </c>
      <c r="P2712" s="297"/>
      <c r="Q2712" s="297"/>
      <c r="R2712" s="297">
        <v>13</v>
      </c>
    </row>
    <row r="2713" spans="1:18" ht="60">
      <c r="A2713" s="293">
        <v>381</v>
      </c>
      <c r="B2713" s="290" t="s">
        <v>4860</v>
      </c>
      <c r="C2713" s="294" t="s">
        <v>4861</v>
      </c>
      <c r="D2713" s="295">
        <v>21172.43</v>
      </c>
      <c r="E2713" s="295">
        <v>1201.97</v>
      </c>
      <c r="F2713" s="295">
        <v>2708.69</v>
      </c>
      <c r="G2713" s="295">
        <v>17261.77</v>
      </c>
      <c r="H2713" s="296">
        <v>83873.36</v>
      </c>
      <c r="I2713" s="296">
        <v>13823.17</v>
      </c>
      <c r="J2713" s="296">
        <v>15508.31</v>
      </c>
      <c r="K2713" s="296">
        <v>54541.88</v>
      </c>
      <c r="L2713" s="354">
        <v>3.9614423096451374</v>
      </c>
      <c r="M2713" s="354">
        <v>11.500428463272794</v>
      </c>
      <c r="N2713" s="354">
        <v>5.7253912407842904</v>
      </c>
      <c r="O2713" s="354">
        <v>3.1596921984246111</v>
      </c>
      <c r="P2713" s="297"/>
      <c r="Q2713" s="297"/>
      <c r="R2713" s="297">
        <v>13</v>
      </c>
    </row>
    <row r="2714" spans="1:18" ht="60">
      <c r="A2714" s="293">
        <v>382</v>
      </c>
      <c r="B2714" s="290" t="s">
        <v>4862</v>
      </c>
      <c r="C2714" s="294" t="s">
        <v>4863</v>
      </c>
      <c r="D2714" s="295">
        <v>23356.52</v>
      </c>
      <c r="E2714" s="295">
        <v>1308.94</v>
      </c>
      <c r="F2714" s="295">
        <v>2779.02</v>
      </c>
      <c r="G2714" s="295">
        <v>19268.560000000001</v>
      </c>
      <c r="H2714" s="296">
        <v>91331.27</v>
      </c>
      <c r="I2714" s="296">
        <v>15053.39</v>
      </c>
      <c r="J2714" s="296">
        <v>15920.35</v>
      </c>
      <c r="K2714" s="296">
        <v>60357.53</v>
      </c>
      <c r="L2714" s="354">
        <v>3.9103115532622157</v>
      </c>
      <c r="M2714" s="354">
        <v>11.500443106635903</v>
      </c>
      <c r="N2714" s="354">
        <v>5.7287640966959579</v>
      </c>
      <c r="O2714" s="354">
        <v>3.1324359474709058</v>
      </c>
      <c r="P2714" s="297"/>
      <c r="Q2714" s="297"/>
      <c r="R2714" s="297">
        <v>13</v>
      </c>
    </row>
    <row r="2715" spans="1:18" ht="60">
      <c r="A2715" s="293">
        <v>383</v>
      </c>
      <c r="B2715" s="290" t="s">
        <v>4864</v>
      </c>
      <c r="C2715" s="294" t="s">
        <v>4865</v>
      </c>
      <c r="D2715" s="295">
        <v>37284.71</v>
      </c>
      <c r="E2715" s="295">
        <v>2254.11</v>
      </c>
      <c r="F2715" s="295">
        <v>3924.85</v>
      </c>
      <c r="G2715" s="295">
        <v>31105.75</v>
      </c>
      <c r="H2715" s="296">
        <v>140988.17000000001</v>
      </c>
      <c r="I2715" s="296">
        <v>25923.23</v>
      </c>
      <c r="J2715" s="296">
        <v>22209.42</v>
      </c>
      <c r="K2715" s="296">
        <v>92855.52</v>
      </c>
      <c r="L2715" s="354">
        <v>3.7813937670428444</v>
      </c>
      <c r="M2715" s="354">
        <v>11.500428106880319</v>
      </c>
      <c r="N2715" s="354">
        <v>5.6586672102118545</v>
      </c>
      <c r="O2715" s="354">
        <v>2.9851561206529342</v>
      </c>
      <c r="P2715" s="297"/>
      <c r="Q2715" s="297"/>
      <c r="R2715" s="297">
        <v>13</v>
      </c>
    </row>
    <row r="2716" spans="1:18" ht="60">
      <c r="A2716" s="293">
        <v>384</v>
      </c>
      <c r="B2716" s="290" t="s">
        <v>4866</v>
      </c>
      <c r="C2716" s="294" t="s">
        <v>4867</v>
      </c>
      <c r="D2716" s="295">
        <v>43585.77</v>
      </c>
      <c r="E2716" s="295">
        <v>2512.52</v>
      </c>
      <c r="F2716" s="295">
        <v>4112.2700000000004</v>
      </c>
      <c r="G2716" s="295">
        <v>36960.980000000003</v>
      </c>
      <c r="H2716" s="296">
        <v>161400.1</v>
      </c>
      <c r="I2716" s="296">
        <v>28895.05</v>
      </c>
      <c r="J2716" s="296">
        <v>23311.3</v>
      </c>
      <c r="K2716" s="296">
        <v>109193.75</v>
      </c>
      <c r="L2716" s="354">
        <v>3.7030457417638836</v>
      </c>
      <c r="M2716" s="354">
        <v>11.500425867256778</v>
      </c>
      <c r="N2716" s="354">
        <v>5.6687182505039786</v>
      </c>
      <c r="O2716" s="354">
        <v>2.9542980191542538</v>
      </c>
      <c r="P2716" s="297"/>
      <c r="Q2716" s="297"/>
      <c r="R2716" s="297">
        <v>13</v>
      </c>
    </row>
    <row r="2717" spans="1:18" ht="60">
      <c r="A2717" s="293">
        <v>385</v>
      </c>
      <c r="B2717" s="290" t="s">
        <v>4868</v>
      </c>
      <c r="C2717" s="294" t="s">
        <v>4869</v>
      </c>
      <c r="D2717" s="295">
        <v>49924.5</v>
      </c>
      <c r="E2717" s="295">
        <v>2809.53</v>
      </c>
      <c r="F2717" s="295">
        <v>4303.03</v>
      </c>
      <c r="G2717" s="295">
        <v>42811.94</v>
      </c>
      <c r="H2717" s="296">
        <v>182245.07</v>
      </c>
      <c r="I2717" s="296">
        <v>32310.87</v>
      </c>
      <c r="J2717" s="296">
        <v>24438.59</v>
      </c>
      <c r="K2717" s="296">
        <v>125495.61</v>
      </c>
      <c r="L2717" s="354">
        <v>3.6504135244218774</v>
      </c>
      <c r="M2717" s="354">
        <v>11.500453812559394</v>
      </c>
      <c r="N2717" s="354">
        <v>5.6793910337599325</v>
      </c>
      <c r="O2717" s="354">
        <v>2.9313226637241852</v>
      </c>
      <c r="P2717" s="297"/>
      <c r="Q2717" s="297"/>
      <c r="R2717" s="297">
        <v>13</v>
      </c>
    </row>
    <row r="2718" spans="1:18" ht="12.75">
      <c r="A2718" s="379" t="s">
        <v>4870</v>
      </c>
      <c r="B2718" s="380"/>
      <c r="C2718" s="380"/>
      <c r="D2718" s="380"/>
      <c r="E2718" s="380"/>
      <c r="F2718" s="380"/>
      <c r="G2718" s="380"/>
      <c r="H2718" s="380"/>
      <c r="I2718" s="380"/>
      <c r="J2718" s="380"/>
      <c r="K2718" s="380"/>
      <c r="L2718" s="380"/>
      <c r="M2718" s="380"/>
      <c r="N2718" s="380"/>
      <c r="O2718" s="380"/>
      <c r="P2718" s="380"/>
      <c r="Q2718" s="380"/>
      <c r="R2718" s="380"/>
    </row>
    <row r="2719" spans="1:18" ht="36">
      <c r="A2719" s="293">
        <v>386</v>
      </c>
      <c r="B2719" s="290" t="s">
        <v>4871</v>
      </c>
      <c r="C2719" s="294" t="s">
        <v>4872</v>
      </c>
      <c r="D2719" s="295">
        <v>128897.2</v>
      </c>
      <c r="E2719" s="295">
        <v>20319.099999999999</v>
      </c>
      <c r="F2719" s="295">
        <v>68318.399999999994</v>
      </c>
      <c r="G2719" s="295">
        <v>40259.699999999997</v>
      </c>
      <c r="H2719" s="296">
        <v>852064.77</v>
      </c>
      <c r="I2719" s="296">
        <v>233678.4</v>
      </c>
      <c r="J2719" s="296">
        <v>415463.1</v>
      </c>
      <c r="K2719" s="296">
        <v>202923.27</v>
      </c>
      <c r="L2719" s="354">
        <v>6.610421095260409</v>
      </c>
      <c r="M2719" s="354">
        <v>11.500430629309369</v>
      </c>
      <c r="N2719" s="354">
        <v>6.0812767863416006</v>
      </c>
      <c r="O2719" s="354">
        <v>5.0403572306798115</v>
      </c>
      <c r="P2719" s="297"/>
      <c r="Q2719" s="297"/>
      <c r="R2719" s="297">
        <v>14</v>
      </c>
    </row>
    <row r="2720" spans="1:18" ht="36">
      <c r="A2720" s="293">
        <v>387</v>
      </c>
      <c r="B2720" s="290" t="s">
        <v>4873</v>
      </c>
      <c r="C2720" s="294" t="s">
        <v>4874</v>
      </c>
      <c r="D2720" s="295">
        <v>193923.62</v>
      </c>
      <c r="E2720" s="295">
        <v>32746.02</v>
      </c>
      <c r="F2720" s="295">
        <v>101270.41</v>
      </c>
      <c r="G2720" s="295">
        <v>59907.19</v>
      </c>
      <c r="H2720" s="296">
        <v>1283533.3</v>
      </c>
      <c r="I2720" s="296">
        <v>376593.26</v>
      </c>
      <c r="J2720" s="296">
        <v>615047.49</v>
      </c>
      <c r="K2720" s="296">
        <v>291892.55</v>
      </c>
      <c r="L2720" s="354">
        <v>6.6187569105815998</v>
      </c>
      <c r="M2720" s="354">
        <v>11.500428449014567</v>
      </c>
      <c r="N2720" s="354">
        <v>6.0733188499977437</v>
      </c>
      <c r="O2720" s="354">
        <v>4.8724126436242461</v>
      </c>
      <c r="P2720" s="297"/>
      <c r="Q2720" s="297"/>
      <c r="R2720" s="297">
        <v>14</v>
      </c>
    </row>
    <row r="2721" spans="1:18" ht="17.25" customHeight="1">
      <c r="A2721" s="379" t="s">
        <v>4875</v>
      </c>
      <c r="B2721" s="380"/>
      <c r="C2721" s="380"/>
      <c r="D2721" s="380"/>
      <c r="E2721" s="380"/>
      <c r="F2721" s="380"/>
      <c r="G2721" s="380"/>
      <c r="H2721" s="380"/>
      <c r="I2721" s="380"/>
      <c r="J2721" s="380"/>
      <c r="K2721" s="380"/>
      <c r="L2721" s="380"/>
      <c r="M2721" s="380"/>
      <c r="N2721" s="380"/>
      <c r="O2721" s="380"/>
      <c r="P2721" s="380"/>
      <c r="Q2721" s="380"/>
      <c r="R2721" s="380"/>
    </row>
    <row r="2722" spans="1:18" ht="84">
      <c r="A2722" s="293">
        <v>388</v>
      </c>
      <c r="B2722" s="290" t="s">
        <v>4876</v>
      </c>
      <c r="C2722" s="294" t="s">
        <v>4877</v>
      </c>
      <c r="D2722" s="295">
        <v>140743.45000000001</v>
      </c>
      <c r="E2722" s="295">
        <v>4841.66</v>
      </c>
      <c r="F2722" s="295">
        <v>133584.53</v>
      </c>
      <c r="G2722" s="295">
        <v>2317.2600000000002</v>
      </c>
      <c r="H2722" s="296">
        <v>660144.89</v>
      </c>
      <c r="I2722" s="296">
        <v>55680.85</v>
      </c>
      <c r="J2722" s="296">
        <v>593471.27</v>
      </c>
      <c r="K2722" s="296">
        <v>10992.77</v>
      </c>
      <c r="L2722" s="354">
        <v>4.6904128753416234</v>
      </c>
      <c r="M2722" s="354">
        <v>11.500363511688141</v>
      </c>
      <c r="N2722" s="354">
        <v>4.442664655854986</v>
      </c>
      <c r="O2722" s="354">
        <v>4.7438655998895243</v>
      </c>
      <c r="P2722" s="297"/>
      <c r="Q2722" s="297"/>
      <c r="R2722" s="297">
        <v>15</v>
      </c>
    </row>
    <row r="2723" spans="1:18" ht="84">
      <c r="A2723" s="293">
        <v>389</v>
      </c>
      <c r="B2723" s="290" t="s">
        <v>4878</v>
      </c>
      <c r="C2723" s="294" t="s">
        <v>4879</v>
      </c>
      <c r="D2723" s="295">
        <v>145505.32</v>
      </c>
      <c r="E2723" s="295">
        <v>5078.59</v>
      </c>
      <c r="F2723" s="295">
        <v>137553.5</v>
      </c>
      <c r="G2723" s="295">
        <v>2873.23</v>
      </c>
      <c r="H2723" s="296">
        <v>681725.84</v>
      </c>
      <c r="I2723" s="296">
        <v>58405.72</v>
      </c>
      <c r="J2723" s="296">
        <v>608820.49</v>
      </c>
      <c r="K2723" s="296">
        <v>14499.63</v>
      </c>
      <c r="L2723" s="354">
        <v>4.6852296534587188</v>
      </c>
      <c r="M2723" s="354">
        <v>11.500381011264938</v>
      </c>
      <c r="N2723" s="354">
        <v>4.426063240848106</v>
      </c>
      <c r="O2723" s="354">
        <v>5.0464564270872847</v>
      </c>
      <c r="P2723" s="297"/>
      <c r="Q2723" s="297"/>
      <c r="R2723" s="297">
        <v>15</v>
      </c>
    </row>
    <row r="2724" spans="1:18" ht="84">
      <c r="A2724" s="293">
        <v>390</v>
      </c>
      <c r="B2724" s="290" t="s">
        <v>4880</v>
      </c>
      <c r="C2724" s="294" t="s">
        <v>4881</v>
      </c>
      <c r="D2724" s="295">
        <v>158771.24</v>
      </c>
      <c r="E2724" s="295">
        <v>5876.69</v>
      </c>
      <c r="F2724" s="295">
        <v>147354.49</v>
      </c>
      <c r="G2724" s="295">
        <v>5540.06</v>
      </c>
      <c r="H2724" s="296">
        <v>742799.94</v>
      </c>
      <c r="I2724" s="296">
        <v>67584.13</v>
      </c>
      <c r="J2724" s="296">
        <v>643961.13</v>
      </c>
      <c r="K2724" s="296">
        <v>31254.68</v>
      </c>
      <c r="L2724" s="354">
        <v>4.6784287884883939</v>
      </c>
      <c r="M2724" s="354">
        <v>11.500373509577672</v>
      </c>
      <c r="N2724" s="354">
        <v>4.370149358869214</v>
      </c>
      <c r="O2724" s="354">
        <v>5.6415778890481327</v>
      </c>
      <c r="P2724" s="297"/>
      <c r="Q2724" s="297"/>
      <c r="R2724" s="297">
        <v>15</v>
      </c>
    </row>
    <row r="2725" spans="1:18" ht="84">
      <c r="A2725" s="293">
        <v>391</v>
      </c>
      <c r="B2725" s="290" t="s">
        <v>4882</v>
      </c>
      <c r="C2725" s="294" t="s">
        <v>4883</v>
      </c>
      <c r="D2725" s="295">
        <v>178772.26</v>
      </c>
      <c r="E2725" s="295">
        <v>6871.59</v>
      </c>
      <c r="F2725" s="295">
        <v>164257.20000000001</v>
      </c>
      <c r="G2725" s="295">
        <v>7643.47</v>
      </c>
      <c r="H2725" s="296">
        <v>834771.42</v>
      </c>
      <c r="I2725" s="296">
        <v>79025.789999999994</v>
      </c>
      <c r="J2725" s="296">
        <v>710966.31</v>
      </c>
      <c r="K2725" s="296">
        <v>44779.32</v>
      </c>
      <c r="L2725" s="354">
        <v>4.6694684063399992</v>
      </c>
      <c r="M2725" s="354">
        <v>11.500364544450409</v>
      </c>
      <c r="N2725" s="354">
        <v>4.3283722722656908</v>
      </c>
      <c r="O2725" s="354">
        <v>5.8585066730163131</v>
      </c>
      <c r="P2725" s="297"/>
      <c r="Q2725" s="297"/>
      <c r="R2725" s="297">
        <v>15</v>
      </c>
    </row>
    <row r="2726" spans="1:18" ht="84">
      <c r="A2726" s="293">
        <v>392</v>
      </c>
      <c r="B2726" s="290" t="s">
        <v>4884</v>
      </c>
      <c r="C2726" s="294" t="s">
        <v>4885</v>
      </c>
      <c r="D2726" s="295">
        <v>216997.18</v>
      </c>
      <c r="E2726" s="295">
        <v>7897.87</v>
      </c>
      <c r="F2726" s="295">
        <v>196055.86</v>
      </c>
      <c r="G2726" s="295">
        <v>13043.45</v>
      </c>
      <c r="H2726" s="296">
        <v>963860.1</v>
      </c>
      <c r="I2726" s="296">
        <v>90828.38</v>
      </c>
      <c r="J2726" s="296">
        <v>793192.52</v>
      </c>
      <c r="K2726" s="296">
        <v>79839.199999999997</v>
      </c>
      <c r="L2726" s="354">
        <v>4.4418093359554254</v>
      </c>
      <c r="M2726" s="354">
        <v>11.500364022198392</v>
      </c>
      <c r="N2726" s="354">
        <v>4.0457475741862554</v>
      </c>
      <c r="O2726" s="354">
        <v>6.1210185955402894</v>
      </c>
      <c r="P2726" s="297"/>
      <c r="Q2726" s="297"/>
      <c r="R2726" s="297">
        <v>15</v>
      </c>
    </row>
    <row r="2727" spans="1:18" ht="84">
      <c r="A2727" s="293">
        <v>393</v>
      </c>
      <c r="B2727" s="290" t="s">
        <v>4886</v>
      </c>
      <c r="C2727" s="294" t="s">
        <v>4887</v>
      </c>
      <c r="D2727" s="295">
        <v>231082.39</v>
      </c>
      <c r="E2727" s="295">
        <v>8606.7900000000009</v>
      </c>
      <c r="F2727" s="295">
        <v>206877.41</v>
      </c>
      <c r="G2727" s="295">
        <v>15598.19</v>
      </c>
      <c r="H2727" s="296">
        <v>1026298</v>
      </c>
      <c r="I2727" s="296">
        <v>98981.29</v>
      </c>
      <c r="J2727" s="296">
        <v>830680.72</v>
      </c>
      <c r="K2727" s="296">
        <v>96635.99</v>
      </c>
      <c r="L2727" s="354">
        <v>4.4412644338670724</v>
      </c>
      <c r="M2727" s="354">
        <v>11.500372380411278</v>
      </c>
      <c r="N2727" s="354">
        <v>4.0153283048158812</v>
      </c>
      <c r="O2727" s="354">
        <v>6.1953335611375424</v>
      </c>
      <c r="P2727" s="297"/>
      <c r="Q2727" s="297"/>
      <c r="R2727" s="297">
        <v>15</v>
      </c>
    </row>
    <row r="2728" spans="1:18" ht="17.25" customHeight="1">
      <c r="A2728" s="379" t="s">
        <v>4888</v>
      </c>
      <c r="B2728" s="380"/>
      <c r="C2728" s="380"/>
      <c r="D2728" s="380"/>
      <c r="E2728" s="380"/>
      <c r="F2728" s="380"/>
      <c r="G2728" s="380"/>
      <c r="H2728" s="380"/>
      <c r="I2728" s="380"/>
      <c r="J2728" s="380"/>
      <c r="K2728" s="380"/>
      <c r="L2728" s="380"/>
      <c r="M2728" s="380"/>
      <c r="N2728" s="380"/>
      <c r="O2728" s="380"/>
      <c r="P2728" s="380"/>
      <c r="Q2728" s="380"/>
      <c r="R2728" s="380"/>
    </row>
    <row r="2729" spans="1:18" ht="96">
      <c r="A2729" s="293">
        <v>394</v>
      </c>
      <c r="B2729" s="290" t="s">
        <v>4889</v>
      </c>
      <c r="C2729" s="294" t="s">
        <v>4890</v>
      </c>
      <c r="D2729" s="295">
        <v>493.07</v>
      </c>
      <c r="E2729" s="295">
        <v>33.21</v>
      </c>
      <c r="F2729" s="295">
        <v>402.41</v>
      </c>
      <c r="G2729" s="295">
        <v>57.45</v>
      </c>
      <c r="H2729" s="296">
        <v>2820.98</v>
      </c>
      <c r="I2729" s="296">
        <v>381.88</v>
      </c>
      <c r="J2729" s="296">
        <v>2075</v>
      </c>
      <c r="K2729" s="296">
        <v>364.1</v>
      </c>
      <c r="L2729" s="354">
        <v>5.7212566167075671</v>
      </c>
      <c r="M2729" s="354">
        <v>11.498946100572116</v>
      </c>
      <c r="N2729" s="354">
        <v>5.1564324942223099</v>
      </c>
      <c r="O2729" s="354">
        <v>6.3376849434290685</v>
      </c>
      <c r="P2729" s="297"/>
      <c r="Q2729" s="297"/>
      <c r="R2729" s="297">
        <v>16</v>
      </c>
    </row>
    <row r="2730" spans="1:18" ht="96">
      <c r="A2730" s="293">
        <v>395</v>
      </c>
      <c r="B2730" s="290" t="s">
        <v>4891</v>
      </c>
      <c r="C2730" s="294" t="s">
        <v>4892</v>
      </c>
      <c r="D2730" s="295">
        <v>778.19</v>
      </c>
      <c r="E2730" s="295">
        <v>58.37</v>
      </c>
      <c r="F2730" s="295">
        <v>630.78</v>
      </c>
      <c r="G2730" s="295">
        <v>89.04</v>
      </c>
      <c r="H2730" s="296">
        <v>4485.8</v>
      </c>
      <c r="I2730" s="296">
        <v>671.27</v>
      </c>
      <c r="J2730" s="296">
        <v>3247.84</v>
      </c>
      <c r="K2730" s="296">
        <v>566.69000000000005</v>
      </c>
      <c r="L2730" s="354">
        <v>5.7644020097919526</v>
      </c>
      <c r="M2730" s="354">
        <v>11.500256981326023</v>
      </c>
      <c r="N2730" s="354">
        <v>5.1489267256412701</v>
      </c>
      <c r="O2730" s="354">
        <v>6.3644429469901169</v>
      </c>
      <c r="P2730" s="297"/>
      <c r="Q2730" s="297"/>
      <c r="R2730" s="297">
        <v>16</v>
      </c>
    </row>
    <row r="2731" spans="1:18" ht="84">
      <c r="A2731" s="293">
        <v>396</v>
      </c>
      <c r="B2731" s="290" t="s">
        <v>4893</v>
      </c>
      <c r="C2731" s="294" t="s">
        <v>4894</v>
      </c>
      <c r="D2731" s="295">
        <v>1086.03</v>
      </c>
      <c r="E2731" s="295">
        <v>89.05</v>
      </c>
      <c r="F2731" s="295">
        <v>876.26</v>
      </c>
      <c r="G2731" s="295">
        <v>120.72</v>
      </c>
      <c r="H2731" s="296">
        <v>6318.93</v>
      </c>
      <c r="I2731" s="296">
        <v>1024.0899999999999</v>
      </c>
      <c r="J2731" s="296">
        <v>4525.03</v>
      </c>
      <c r="K2731" s="296">
        <v>769.81</v>
      </c>
      <c r="L2731" s="354">
        <v>5.8183751830059949</v>
      </c>
      <c r="M2731" s="354">
        <v>11.500168444693992</v>
      </c>
      <c r="N2731" s="354">
        <v>5.1640266587542509</v>
      </c>
      <c r="O2731" s="354">
        <v>6.3768223989396944</v>
      </c>
      <c r="P2731" s="297"/>
      <c r="Q2731" s="297"/>
      <c r="R2731" s="297">
        <v>16</v>
      </c>
    </row>
    <row r="2732" spans="1:18" ht="48">
      <c r="A2732" s="293">
        <v>397</v>
      </c>
      <c r="B2732" s="290" t="s">
        <v>4895</v>
      </c>
      <c r="C2732" s="294" t="s">
        <v>4896</v>
      </c>
      <c r="D2732" s="295">
        <v>226.82</v>
      </c>
      <c r="E2732" s="295">
        <v>16.55</v>
      </c>
      <c r="F2732" s="295">
        <v>178.68</v>
      </c>
      <c r="G2732" s="295">
        <v>31.59</v>
      </c>
      <c r="H2732" s="296">
        <v>1296.45</v>
      </c>
      <c r="I2732" s="296">
        <v>190.28</v>
      </c>
      <c r="J2732" s="296">
        <v>903.59</v>
      </c>
      <c r="K2732" s="296">
        <v>202.58</v>
      </c>
      <c r="L2732" s="354">
        <v>5.7157658054845255</v>
      </c>
      <c r="M2732" s="354">
        <v>11.497280966767372</v>
      </c>
      <c r="N2732" s="354">
        <v>5.0570293261696886</v>
      </c>
      <c r="O2732" s="354">
        <v>6.4127888572333021</v>
      </c>
      <c r="P2732" s="297"/>
      <c r="Q2732" s="297"/>
      <c r="R2732" s="297">
        <v>16</v>
      </c>
    </row>
    <row r="2733" spans="1:18" ht="48">
      <c r="A2733" s="293">
        <v>398</v>
      </c>
      <c r="B2733" s="290" t="s">
        <v>4897</v>
      </c>
      <c r="C2733" s="294" t="s">
        <v>4898</v>
      </c>
      <c r="D2733" s="295">
        <v>341.79</v>
      </c>
      <c r="E2733" s="295">
        <v>29.18</v>
      </c>
      <c r="F2733" s="295">
        <v>267.99</v>
      </c>
      <c r="G2733" s="295">
        <v>44.62</v>
      </c>
      <c r="H2733" s="296">
        <v>1979.18</v>
      </c>
      <c r="I2733" s="296">
        <v>335.64</v>
      </c>
      <c r="J2733" s="296">
        <v>1359.65</v>
      </c>
      <c r="K2733" s="296">
        <v>283.89</v>
      </c>
      <c r="L2733" s="354">
        <v>5.7906316744199655</v>
      </c>
      <c r="M2733" s="354">
        <v>11.502398903358465</v>
      </c>
      <c r="N2733" s="354">
        <v>5.0735102056046868</v>
      </c>
      <c r="O2733" s="354">
        <v>6.3623935454952933</v>
      </c>
      <c r="P2733" s="297"/>
      <c r="Q2733" s="297"/>
      <c r="R2733" s="297">
        <v>16</v>
      </c>
    </row>
    <row r="2734" spans="1:18" ht="48">
      <c r="A2734" s="293">
        <v>399</v>
      </c>
      <c r="B2734" s="290" t="s">
        <v>4899</v>
      </c>
      <c r="C2734" s="294" t="s">
        <v>4900</v>
      </c>
      <c r="D2734" s="295">
        <v>464.56</v>
      </c>
      <c r="E2734" s="295">
        <v>44.58</v>
      </c>
      <c r="F2734" s="295">
        <v>362.53</v>
      </c>
      <c r="G2734" s="295">
        <v>57.45</v>
      </c>
      <c r="H2734" s="296">
        <v>2718.08</v>
      </c>
      <c r="I2734" s="296">
        <v>512.70000000000005</v>
      </c>
      <c r="J2734" s="296">
        <v>1841.28</v>
      </c>
      <c r="K2734" s="296">
        <v>364.1</v>
      </c>
      <c r="L2734" s="354">
        <v>5.850869640089547</v>
      </c>
      <c r="M2734" s="354">
        <v>11.500672947510095</v>
      </c>
      <c r="N2734" s="354">
        <v>5.0789727746669246</v>
      </c>
      <c r="O2734" s="354">
        <v>6.3376849434290685</v>
      </c>
      <c r="P2734" s="297"/>
      <c r="Q2734" s="297"/>
      <c r="R2734" s="297">
        <v>16</v>
      </c>
    </row>
    <row r="2735" spans="1:18" ht="12.75">
      <c r="A2735" s="379" t="s">
        <v>4901</v>
      </c>
      <c r="B2735" s="380"/>
      <c r="C2735" s="380"/>
      <c r="D2735" s="380"/>
      <c r="E2735" s="380"/>
      <c r="F2735" s="380"/>
      <c r="G2735" s="380"/>
      <c r="H2735" s="380"/>
      <c r="I2735" s="380"/>
      <c r="J2735" s="380"/>
      <c r="K2735" s="380"/>
      <c r="L2735" s="380"/>
      <c r="M2735" s="380"/>
      <c r="N2735" s="380"/>
      <c r="O2735" s="380"/>
      <c r="P2735" s="380"/>
      <c r="Q2735" s="380"/>
      <c r="R2735" s="380"/>
    </row>
    <row r="2736" spans="1:18">
      <c r="A2736" s="293">
        <v>400</v>
      </c>
      <c r="B2736" s="290" t="s">
        <v>4902</v>
      </c>
      <c r="C2736" s="294" t="s">
        <v>4901</v>
      </c>
      <c r="D2736" s="295">
        <v>630.66</v>
      </c>
      <c r="E2736" s="295">
        <v>414.21</v>
      </c>
      <c r="F2736" s="295"/>
      <c r="G2736" s="295">
        <v>216.45</v>
      </c>
      <c r="H2736" s="296">
        <v>6316.78</v>
      </c>
      <c r="I2736" s="296">
        <v>4763.47</v>
      </c>
      <c r="J2736" s="296"/>
      <c r="K2736" s="296">
        <v>1553.31</v>
      </c>
      <c r="L2736" s="354">
        <v>10.01614181968097</v>
      </c>
      <c r="M2736" s="354">
        <v>11.500132782887908</v>
      </c>
      <c r="N2736" s="354" t="s">
        <v>138</v>
      </c>
      <c r="O2736" s="354">
        <v>7.1762993762993768</v>
      </c>
      <c r="P2736" s="297"/>
      <c r="Q2736" s="297"/>
      <c r="R2736" s="297">
        <v>17</v>
      </c>
    </row>
    <row r="2737" spans="1:18" ht="30.75" customHeight="1">
      <c r="A2737" s="379" t="s">
        <v>4903</v>
      </c>
      <c r="B2737" s="380"/>
      <c r="C2737" s="380"/>
      <c r="D2737" s="380"/>
      <c r="E2737" s="380"/>
      <c r="F2737" s="380"/>
      <c r="G2737" s="380"/>
      <c r="H2737" s="380"/>
      <c r="I2737" s="380"/>
      <c r="J2737" s="380"/>
      <c r="K2737" s="380"/>
      <c r="L2737" s="380"/>
      <c r="M2737" s="380"/>
      <c r="N2737" s="380"/>
      <c r="O2737" s="380"/>
      <c r="P2737" s="380"/>
      <c r="Q2737" s="380"/>
      <c r="R2737" s="380"/>
    </row>
    <row r="2738" spans="1:18" ht="72">
      <c r="A2738" s="293">
        <v>401</v>
      </c>
      <c r="B2738" s="290" t="s">
        <v>4904</v>
      </c>
      <c r="C2738" s="294" t="s">
        <v>4905</v>
      </c>
      <c r="D2738" s="295">
        <v>360011.09</v>
      </c>
      <c r="E2738" s="295">
        <v>54864.59</v>
      </c>
      <c r="F2738" s="295">
        <v>33186.22</v>
      </c>
      <c r="G2738" s="295">
        <v>271960.28000000003</v>
      </c>
      <c r="H2738" s="296">
        <v>1923961.27</v>
      </c>
      <c r="I2738" s="296">
        <v>630967.79</v>
      </c>
      <c r="J2738" s="296">
        <v>198597.29</v>
      </c>
      <c r="K2738" s="296">
        <v>1094396.19</v>
      </c>
      <c r="L2738" s="354">
        <v>5.3441722309165529</v>
      </c>
      <c r="M2738" s="354">
        <v>11.500455758440919</v>
      </c>
      <c r="N2738" s="354">
        <v>5.9843299417649858</v>
      </c>
      <c r="O2738" s="354">
        <v>4.0241030418118404</v>
      </c>
      <c r="P2738" s="297"/>
      <c r="Q2738" s="297"/>
      <c r="R2738" s="297">
        <v>18</v>
      </c>
    </row>
    <row r="2739" spans="1:18" ht="72">
      <c r="A2739" s="293">
        <v>402</v>
      </c>
      <c r="B2739" s="290" t="s">
        <v>4906</v>
      </c>
      <c r="C2739" s="294" t="s">
        <v>4907</v>
      </c>
      <c r="D2739" s="295">
        <v>514390.42</v>
      </c>
      <c r="E2739" s="295">
        <v>64973.88</v>
      </c>
      <c r="F2739" s="295">
        <v>51058.66</v>
      </c>
      <c r="G2739" s="295">
        <v>398357.88</v>
      </c>
      <c r="H2739" s="296">
        <v>2628588.5099999998</v>
      </c>
      <c r="I2739" s="296">
        <v>747229.28</v>
      </c>
      <c r="J2739" s="296">
        <v>309139.17</v>
      </c>
      <c r="K2739" s="296">
        <v>1572220.06</v>
      </c>
      <c r="L2739" s="354">
        <v>5.1101039362280503</v>
      </c>
      <c r="M2739" s="354">
        <v>11.500456491131514</v>
      </c>
      <c r="N2739" s="354">
        <v>6.0545883891194947</v>
      </c>
      <c r="O2739" s="354">
        <v>3.9467527540813303</v>
      </c>
      <c r="P2739" s="297"/>
      <c r="Q2739" s="297"/>
      <c r="R2739" s="297">
        <v>18</v>
      </c>
    </row>
    <row r="2740" spans="1:18" ht="72">
      <c r="A2740" s="293">
        <v>403</v>
      </c>
      <c r="B2740" s="290" t="s">
        <v>4908</v>
      </c>
      <c r="C2740" s="294" t="s">
        <v>4909</v>
      </c>
      <c r="D2740" s="295">
        <v>725785.52</v>
      </c>
      <c r="E2740" s="295">
        <v>85185.34</v>
      </c>
      <c r="F2740" s="295">
        <v>67403.11</v>
      </c>
      <c r="G2740" s="295">
        <v>573197.06999999995</v>
      </c>
      <c r="H2740" s="296">
        <v>4071387.06</v>
      </c>
      <c r="I2740" s="296">
        <v>979670.25</v>
      </c>
      <c r="J2740" s="296">
        <v>412014.58</v>
      </c>
      <c r="K2740" s="296">
        <v>2679702.23</v>
      </c>
      <c r="L2740" s="354">
        <v>5.6096283926965089</v>
      </c>
      <c r="M2740" s="354">
        <v>11.500455946997453</v>
      </c>
      <c r="N2740" s="354">
        <v>6.1126939098210755</v>
      </c>
      <c r="O2740" s="354">
        <v>4.6750103415567006</v>
      </c>
      <c r="P2740" s="297"/>
      <c r="Q2740" s="297"/>
      <c r="R2740" s="297">
        <v>18</v>
      </c>
    </row>
    <row r="2741" spans="1:18" ht="72">
      <c r="A2741" s="293">
        <v>404</v>
      </c>
      <c r="B2741" s="290" t="s">
        <v>4910</v>
      </c>
      <c r="C2741" s="294" t="s">
        <v>4911</v>
      </c>
      <c r="D2741" s="295">
        <v>1056505.08</v>
      </c>
      <c r="E2741" s="295">
        <v>109464.47</v>
      </c>
      <c r="F2741" s="295">
        <v>112921.33</v>
      </c>
      <c r="G2741" s="295">
        <v>834119.28</v>
      </c>
      <c r="H2741" s="296">
        <v>5228148.1900000004</v>
      </c>
      <c r="I2741" s="296">
        <v>1258891.3400000001</v>
      </c>
      <c r="J2741" s="296">
        <v>694961.23</v>
      </c>
      <c r="K2741" s="296">
        <v>3274295.62</v>
      </c>
      <c r="L2741" s="354">
        <v>4.9485310472903734</v>
      </c>
      <c r="M2741" s="354">
        <v>11.500456175414726</v>
      </c>
      <c r="N2741" s="354">
        <v>6.1543840300145236</v>
      </c>
      <c r="O2741" s="354">
        <v>3.9254525084230161</v>
      </c>
      <c r="P2741" s="297"/>
      <c r="Q2741" s="297"/>
      <c r="R2741" s="297">
        <v>18</v>
      </c>
    </row>
    <row r="2742" spans="1:18" ht="72">
      <c r="A2742" s="293">
        <v>405</v>
      </c>
      <c r="B2742" s="290" t="s">
        <v>4912</v>
      </c>
      <c r="C2742" s="294" t="s">
        <v>4913</v>
      </c>
      <c r="D2742" s="295">
        <v>1278831.3700000001</v>
      </c>
      <c r="E2742" s="295">
        <v>125311.41</v>
      </c>
      <c r="F2742" s="295">
        <v>121640.92</v>
      </c>
      <c r="G2742" s="295">
        <v>1031879.04</v>
      </c>
      <c r="H2742" s="296">
        <v>6293928.3799999999</v>
      </c>
      <c r="I2742" s="296">
        <v>1441138.3</v>
      </c>
      <c r="J2742" s="296">
        <v>747942.63</v>
      </c>
      <c r="K2742" s="296">
        <v>4104847.45</v>
      </c>
      <c r="L2742" s="354">
        <v>4.9216249520059856</v>
      </c>
      <c r="M2742" s="354">
        <v>11.500455545109579</v>
      </c>
      <c r="N2742" s="354">
        <v>6.148774853067537</v>
      </c>
      <c r="O2742" s="354">
        <v>3.9780316208380393</v>
      </c>
      <c r="P2742" s="297"/>
      <c r="Q2742" s="297"/>
      <c r="R2742" s="297">
        <v>18</v>
      </c>
    </row>
    <row r="2743" spans="1:18" ht="72">
      <c r="A2743" s="293">
        <v>406</v>
      </c>
      <c r="B2743" s="290" t="s">
        <v>4914</v>
      </c>
      <c r="C2743" s="294" t="s">
        <v>4915</v>
      </c>
      <c r="D2743" s="295">
        <v>1460259.56</v>
      </c>
      <c r="E2743" s="295">
        <v>136279.21</v>
      </c>
      <c r="F2743" s="295">
        <v>133698.41</v>
      </c>
      <c r="G2743" s="295">
        <v>1190281.94</v>
      </c>
      <c r="H2743" s="296">
        <v>7100213.6500000004</v>
      </c>
      <c r="I2743" s="296">
        <v>1567273.06</v>
      </c>
      <c r="J2743" s="296">
        <v>818858.72</v>
      </c>
      <c r="K2743" s="296">
        <v>4714081.87</v>
      </c>
      <c r="L2743" s="354">
        <v>4.8622956113363847</v>
      </c>
      <c r="M2743" s="354">
        <v>11.500456012329394</v>
      </c>
      <c r="N2743" s="354">
        <v>6.1246705925672558</v>
      </c>
      <c r="O2743" s="354">
        <v>3.9604750030904445</v>
      </c>
      <c r="P2743" s="297"/>
      <c r="Q2743" s="297"/>
      <c r="R2743" s="297">
        <v>18</v>
      </c>
    </row>
    <row r="2744" spans="1:18" ht="72">
      <c r="A2744" s="293">
        <v>407</v>
      </c>
      <c r="B2744" s="290" t="s">
        <v>4916</v>
      </c>
      <c r="C2744" s="294" t="s">
        <v>4917</v>
      </c>
      <c r="D2744" s="295">
        <v>1845914.44</v>
      </c>
      <c r="E2744" s="295">
        <v>143889.76</v>
      </c>
      <c r="F2744" s="295">
        <v>144353.37</v>
      </c>
      <c r="G2744" s="295">
        <v>1557671.31</v>
      </c>
      <c r="H2744" s="296">
        <v>11218734.1</v>
      </c>
      <c r="I2744" s="296">
        <v>1654797.83</v>
      </c>
      <c r="J2744" s="296">
        <v>883732.61</v>
      </c>
      <c r="K2744" s="296">
        <v>8680203.6600000001</v>
      </c>
      <c r="L2744" s="354">
        <v>6.0776024375214268</v>
      </c>
      <c r="M2744" s="354">
        <v>11.500455835078187</v>
      </c>
      <c r="N2744" s="354">
        <v>6.1220088592320359</v>
      </c>
      <c r="O2744" s="354">
        <v>5.5725515416984859</v>
      </c>
      <c r="P2744" s="297"/>
      <c r="Q2744" s="297"/>
      <c r="R2744" s="297">
        <v>18</v>
      </c>
    </row>
    <row r="2745" spans="1:18" ht="12.75">
      <c r="A2745" s="293"/>
      <c r="B2745" s="290"/>
      <c r="C2745" s="294"/>
      <c r="D2745" s="295"/>
      <c r="E2745" s="295"/>
      <c r="F2745" s="295"/>
      <c r="G2745" s="295"/>
      <c r="H2745" s="296"/>
      <c r="I2745" s="296"/>
      <c r="J2745" s="296"/>
      <c r="K2745" s="296"/>
      <c r="L2745" s="354"/>
      <c r="M2745" s="354"/>
      <c r="N2745" s="354"/>
      <c r="O2745" s="354"/>
      <c r="P2745" s="288"/>
      <c r="Q2745" s="288"/>
      <c r="R2745" s="288"/>
    </row>
    <row r="2746" spans="1:18">
      <c r="A2746" s="297"/>
      <c r="B2746" s="52"/>
      <c r="C2746" s="297"/>
      <c r="D2746" s="297"/>
      <c r="E2746" s="297"/>
      <c r="F2746" s="297"/>
      <c r="G2746" s="297"/>
      <c r="H2746" s="53"/>
      <c r="I2746" s="53"/>
      <c r="J2746" s="53"/>
      <c r="K2746" s="53"/>
      <c r="L2746" s="356"/>
      <c r="M2746" s="356"/>
      <c r="N2746" s="356"/>
      <c r="O2746" s="356"/>
      <c r="P2746" s="273"/>
      <c r="Q2746" s="273"/>
      <c r="R2746" s="273"/>
    </row>
    <row r="2747" spans="1:18" ht="12.75">
      <c r="A2747" s="361" t="s">
        <v>63</v>
      </c>
      <c r="B2747" s="361"/>
      <c r="C2747" s="361"/>
      <c r="D2747" s="291">
        <v>53608240.310000002</v>
      </c>
      <c r="E2747" s="291">
        <v>1734540.61</v>
      </c>
      <c r="F2747" s="291">
        <v>6371466</v>
      </c>
      <c r="G2747" s="291">
        <v>45502233.700000003</v>
      </c>
      <c r="H2747" s="292">
        <v>173610615.75999999</v>
      </c>
      <c r="I2747" s="292">
        <v>19947755.609999999</v>
      </c>
      <c r="J2747" s="292">
        <v>34316070.390000001</v>
      </c>
      <c r="K2747" s="292">
        <v>119346789.76000001</v>
      </c>
      <c r="L2747" s="357">
        <v>3.2385061467427971</v>
      </c>
      <c r="M2747" s="357">
        <v>11.500310511611486</v>
      </c>
      <c r="N2747" s="357">
        <v>5.3858986911332494</v>
      </c>
      <c r="O2747" s="357">
        <v>2.6228776052372127</v>
      </c>
      <c r="P2747" s="288"/>
      <c r="Q2747" s="288"/>
      <c r="R2747" s="288"/>
    </row>
    <row r="2748" spans="1:18">
      <c r="A2748" s="297"/>
      <c r="B2748" s="52"/>
      <c r="C2748" s="297"/>
      <c r="D2748" s="297"/>
      <c r="E2748" s="297"/>
      <c r="F2748" s="297"/>
      <c r="G2748" s="297"/>
      <c r="H2748" s="53"/>
      <c r="I2748" s="53"/>
      <c r="J2748" s="53"/>
      <c r="K2748" s="53"/>
      <c r="L2748" s="356"/>
      <c r="M2748" s="356"/>
      <c r="N2748" s="356"/>
      <c r="O2748" s="356"/>
    </row>
    <row r="2749" spans="1:18" ht="23.25" customHeight="1">
      <c r="A2749" s="376" t="s">
        <v>4918</v>
      </c>
      <c r="B2749" s="377"/>
      <c r="C2749" s="377"/>
      <c r="D2749" s="377"/>
      <c r="E2749" s="377"/>
      <c r="F2749" s="377"/>
      <c r="G2749" s="377"/>
      <c r="H2749" s="377"/>
      <c r="I2749" s="377"/>
      <c r="J2749" s="377"/>
      <c r="K2749" s="377"/>
      <c r="L2749" s="377"/>
      <c r="M2749" s="377"/>
      <c r="N2749" s="377"/>
      <c r="O2749" s="378"/>
    </row>
    <row r="2750" spans="1:18" ht="12.75">
      <c r="A2750" s="360" t="s">
        <v>4919</v>
      </c>
      <c r="B2750" s="361"/>
      <c r="C2750" s="361"/>
      <c r="D2750" s="361"/>
      <c r="E2750" s="361"/>
      <c r="F2750" s="361"/>
      <c r="G2750" s="361"/>
      <c r="H2750" s="361"/>
      <c r="I2750" s="361"/>
      <c r="J2750" s="361"/>
      <c r="K2750" s="361"/>
      <c r="L2750" s="361"/>
      <c r="M2750" s="361"/>
      <c r="N2750" s="361"/>
      <c r="O2750" s="361"/>
      <c r="P2750" s="361"/>
      <c r="Q2750" s="361"/>
      <c r="R2750" s="361"/>
    </row>
    <row r="2751" spans="1:18">
      <c r="A2751" s="309">
        <v>1</v>
      </c>
      <c r="B2751" s="306" t="s">
        <v>4920</v>
      </c>
      <c r="C2751" s="310" t="s">
        <v>4921</v>
      </c>
      <c r="D2751" s="311">
        <v>23.67</v>
      </c>
      <c r="E2751" s="311">
        <v>23.67</v>
      </c>
      <c r="F2751" s="311"/>
      <c r="G2751" s="311"/>
      <c r="H2751" s="312">
        <v>272.24</v>
      </c>
      <c r="I2751" s="312">
        <v>272.24</v>
      </c>
      <c r="J2751" s="312"/>
      <c r="K2751" s="312"/>
      <c r="L2751" s="354">
        <v>11.501478664976764</v>
      </c>
      <c r="M2751" s="354">
        <v>11.501478664976764</v>
      </c>
      <c r="N2751" s="354" t="s">
        <v>138</v>
      </c>
      <c r="O2751" s="354" t="s">
        <v>138</v>
      </c>
      <c r="P2751" s="313"/>
      <c r="Q2751" s="313"/>
      <c r="R2751" s="313">
        <v>1</v>
      </c>
    </row>
    <row r="2752" spans="1:18">
      <c r="A2752" s="309">
        <v>2</v>
      </c>
      <c r="B2752" s="306" t="s">
        <v>4922</v>
      </c>
      <c r="C2752" s="310" t="s">
        <v>4923</v>
      </c>
      <c r="D2752" s="311">
        <v>25.82</v>
      </c>
      <c r="E2752" s="311">
        <v>25.82</v>
      </c>
      <c r="F2752" s="311"/>
      <c r="G2752" s="311"/>
      <c r="H2752" s="312">
        <v>296.89</v>
      </c>
      <c r="I2752" s="312">
        <v>296.89</v>
      </c>
      <c r="J2752" s="312"/>
      <c r="K2752" s="312"/>
      <c r="L2752" s="354">
        <v>11.498450813323005</v>
      </c>
      <c r="M2752" s="354">
        <v>11.498450813323005</v>
      </c>
      <c r="N2752" s="354" t="s">
        <v>138</v>
      </c>
      <c r="O2752" s="354" t="s">
        <v>138</v>
      </c>
      <c r="P2752" s="313"/>
      <c r="Q2752" s="313"/>
      <c r="R2752" s="313">
        <v>1</v>
      </c>
    </row>
    <row r="2753" spans="1:18" ht="48">
      <c r="A2753" s="309">
        <v>3</v>
      </c>
      <c r="B2753" s="306" t="s">
        <v>4924</v>
      </c>
      <c r="C2753" s="310" t="s">
        <v>4925</v>
      </c>
      <c r="D2753" s="311">
        <v>127.78</v>
      </c>
      <c r="E2753" s="311">
        <v>127.78</v>
      </c>
      <c r="F2753" s="311"/>
      <c r="G2753" s="311"/>
      <c r="H2753" s="312">
        <v>1469.44</v>
      </c>
      <c r="I2753" s="312">
        <v>1469.44</v>
      </c>
      <c r="J2753" s="312"/>
      <c r="K2753" s="312"/>
      <c r="L2753" s="354">
        <v>11.499765221474409</v>
      </c>
      <c r="M2753" s="354">
        <v>11.499765221474409</v>
      </c>
      <c r="N2753" s="354" t="s">
        <v>138</v>
      </c>
      <c r="O2753" s="354" t="s">
        <v>138</v>
      </c>
      <c r="P2753" s="313"/>
      <c r="Q2753" s="313"/>
      <c r="R2753" s="313">
        <v>1</v>
      </c>
    </row>
    <row r="2754" spans="1:18" ht="48">
      <c r="A2754" s="309">
        <v>4</v>
      </c>
      <c r="B2754" s="306" t="s">
        <v>4926</v>
      </c>
      <c r="C2754" s="310" t="s">
        <v>4927</v>
      </c>
      <c r="D2754" s="311">
        <v>146.51</v>
      </c>
      <c r="E2754" s="311">
        <v>146.51</v>
      </c>
      <c r="F2754" s="311"/>
      <c r="G2754" s="311"/>
      <c r="H2754" s="312">
        <v>1684.87</v>
      </c>
      <c r="I2754" s="312">
        <v>1684.87</v>
      </c>
      <c r="J2754" s="312"/>
      <c r="K2754" s="312"/>
      <c r="L2754" s="354">
        <v>11.500034127363319</v>
      </c>
      <c r="M2754" s="354">
        <v>11.500034127363319</v>
      </c>
      <c r="N2754" s="354" t="s">
        <v>138</v>
      </c>
      <c r="O2754" s="354" t="s">
        <v>138</v>
      </c>
      <c r="P2754" s="313"/>
      <c r="Q2754" s="313"/>
      <c r="R2754" s="313">
        <v>1</v>
      </c>
    </row>
    <row r="2755" spans="1:18" ht="48">
      <c r="A2755" s="314">
        <v>5</v>
      </c>
      <c r="B2755" s="315" t="s">
        <v>4928</v>
      </c>
      <c r="C2755" s="316" t="s">
        <v>4929</v>
      </c>
      <c r="D2755" s="317">
        <v>168.32</v>
      </c>
      <c r="E2755" s="317">
        <v>168.32</v>
      </c>
      <c r="F2755" s="317"/>
      <c r="G2755" s="317"/>
      <c r="H2755" s="318">
        <v>1935.67</v>
      </c>
      <c r="I2755" s="318">
        <v>1935.67</v>
      </c>
      <c r="J2755" s="318"/>
      <c r="K2755" s="318"/>
      <c r="L2755" s="355">
        <v>11.499940589353614</v>
      </c>
      <c r="M2755" s="355">
        <v>11.499940589353614</v>
      </c>
      <c r="N2755" s="355" t="s">
        <v>138</v>
      </c>
      <c r="O2755" s="355" t="s">
        <v>138</v>
      </c>
      <c r="P2755" s="319"/>
      <c r="Q2755" s="319"/>
      <c r="R2755" s="319">
        <v>1</v>
      </c>
    </row>
    <row r="2756" spans="1:18" ht="12.75">
      <c r="A2756" s="360" t="s">
        <v>4930</v>
      </c>
      <c r="B2756" s="361"/>
      <c r="C2756" s="361"/>
      <c r="D2756" s="361"/>
      <c r="E2756" s="361"/>
      <c r="F2756" s="361"/>
      <c r="G2756" s="361"/>
      <c r="H2756" s="361"/>
      <c r="I2756" s="361"/>
      <c r="J2756" s="361"/>
      <c r="K2756" s="361"/>
      <c r="L2756" s="361"/>
      <c r="M2756" s="361"/>
      <c r="N2756" s="361"/>
      <c r="O2756" s="361"/>
      <c r="P2756" s="361"/>
      <c r="Q2756" s="361"/>
      <c r="R2756" s="361"/>
    </row>
    <row r="2757" spans="1:18" ht="36">
      <c r="A2757" s="309">
        <v>6</v>
      </c>
      <c r="B2757" s="306" t="s">
        <v>4931</v>
      </c>
      <c r="C2757" s="310" t="s">
        <v>4932</v>
      </c>
      <c r="D2757" s="311">
        <v>21.96</v>
      </c>
      <c r="E2757" s="311">
        <v>21.96</v>
      </c>
      <c r="F2757" s="311"/>
      <c r="G2757" s="311"/>
      <c r="H2757" s="312">
        <v>252.54</v>
      </c>
      <c r="I2757" s="312">
        <v>252.54</v>
      </c>
      <c r="J2757" s="312"/>
      <c r="K2757" s="312"/>
      <c r="L2757" s="354">
        <v>11.5</v>
      </c>
      <c r="M2757" s="354">
        <v>11.5</v>
      </c>
      <c r="N2757" s="354" t="s">
        <v>138</v>
      </c>
      <c r="O2757" s="354" t="s">
        <v>138</v>
      </c>
      <c r="P2757" s="313"/>
      <c r="Q2757" s="313"/>
      <c r="R2757" s="313">
        <v>2</v>
      </c>
    </row>
    <row r="2758" spans="1:18" ht="36">
      <c r="A2758" s="309">
        <v>7</v>
      </c>
      <c r="B2758" s="306" t="s">
        <v>4933</v>
      </c>
      <c r="C2758" s="310" t="s">
        <v>4934</v>
      </c>
      <c r="D2758" s="311">
        <v>28.79</v>
      </c>
      <c r="E2758" s="311">
        <v>28.79</v>
      </c>
      <c r="F2758" s="311"/>
      <c r="G2758" s="311"/>
      <c r="H2758" s="312">
        <v>331.11</v>
      </c>
      <c r="I2758" s="312">
        <v>331.11</v>
      </c>
      <c r="J2758" s="312"/>
      <c r="K2758" s="312"/>
      <c r="L2758" s="354">
        <v>11.500868357068427</v>
      </c>
      <c r="M2758" s="354">
        <v>11.500868357068427</v>
      </c>
      <c r="N2758" s="354" t="s">
        <v>138</v>
      </c>
      <c r="O2758" s="354" t="s">
        <v>138</v>
      </c>
      <c r="P2758" s="313"/>
      <c r="Q2758" s="313"/>
      <c r="R2758" s="313">
        <v>2</v>
      </c>
    </row>
    <row r="2759" spans="1:18" ht="36">
      <c r="A2759" s="309">
        <v>8</v>
      </c>
      <c r="B2759" s="306" t="s">
        <v>4935</v>
      </c>
      <c r="C2759" s="310" t="s">
        <v>4936</v>
      </c>
      <c r="D2759" s="311">
        <v>39.21</v>
      </c>
      <c r="E2759" s="311">
        <v>38.840000000000003</v>
      </c>
      <c r="F2759" s="311">
        <v>0.37</v>
      </c>
      <c r="G2759" s="311"/>
      <c r="H2759" s="312">
        <v>449.11</v>
      </c>
      <c r="I2759" s="312">
        <v>446.72</v>
      </c>
      <c r="J2759" s="312">
        <v>2.39</v>
      </c>
      <c r="K2759" s="312"/>
      <c r="L2759" s="354">
        <v>11.453965825044632</v>
      </c>
      <c r="M2759" s="354">
        <v>11.501544799176108</v>
      </c>
      <c r="N2759" s="354">
        <v>6.4594594594594597</v>
      </c>
      <c r="O2759" s="354" t="s">
        <v>138</v>
      </c>
      <c r="P2759" s="313"/>
      <c r="Q2759" s="313"/>
      <c r="R2759" s="313">
        <v>2</v>
      </c>
    </row>
    <row r="2760" spans="1:18" ht="36">
      <c r="A2760" s="309">
        <v>9</v>
      </c>
      <c r="B2760" s="306" t="s">
        <v>4937</v>
      </c>
      <c r="C2760" s="310" t="s">
        <v>4938</v>
      </c>
      <c r="D2760" s="311">
        <v>57.73</v>
      </c>
      <c r="E2760" s="311">
        <v>57</v>
      </c>
      <c r="F2760" s="311">
        <v>0.73</v>
      </c>
      <c r="G2760" s="311"/>
      <c r="H2760" s="312">
        <v>660.25</v>
      </c>
      <c r="I2760" s="312">
        <v>655.48</v>
      </c>
      <c r="J2760" s="312">
        <v>4.7699999999999996</v>
      </c>
      <c r="K2760" s="312"/>
      <c r="L2760" s="354">
        <v>11.436861250649576</v>
      </c>
      <c r="M2760" s="354">
        <v>11.499649122807018</v>
      </c>
      <c r="N2760" s="354">
        <v>6.5342465753424657</v>
      </c>
      <c r="O2760" s="354" t="s">
        <v>138</v>
      </c>
      <c r="P2760" s="313"/>
      <c r="Q2760" s="313"/>
      <c r="R2760" s="313">
        <v>2</v>
      </c>
    </row>
    <row r="2761" spans="1:18" ht="36">
      <c r="A2761" s="309">
        <v>10</v>
      </c>
      <c r="B2761" s="306" t="s">
        <v>4939</v>
      </c>
      <c r="C2761" s="310" t="s">
        <v>4940</v>
      </c>
      <c r="D2761" s="311">
        <v>172.53</v>
      </c>
      <c r="E2761" s="311">
        <v>164.36</v>
      </c>
      <c r="F2761" s="311">
        <v>4.6500000000000004</v>
      </c>
      <c r="G2761" s="311">
        <v>3.52</v>
      </c>
      <c r="H2761" s="312">
        <v>1949.66</v>
      </c>
      <c r="I2761" s="312">
        <v>1890.12</v>
      </c>
      <c r="J2761" s="312">
        <v>27.74</v>
      </c>
      <c r="K2761" s="312">
        <v>31.8</v>
      </c>
      <c r="L2761" s="354">
        <v>11.300411522633745</v>
      </c>
      <c r="M2761" s="354">
        <v>11.499878315891943</v>
      </c>
      <c r="N2761" s="354">
        <v>5.9655913978494617</v>
      </c>
      <c r="O2761" s="354">
        <v>9.0340909090909101</v>
      </c>
      <c r="P2761" s="313"/>
      <c r="Q2761" s="313"/>
      <c r="R2761" s="313">
        <v>2</v>
      </c>
    </row>
    <row r="2762" spans="1:18" ht="36">
      <c r="A2762" s="309">
        <v>11</v>
      </c>
      <c r="B2762" s="306" t="s">
        <v>4941</v>
      </c>
      <c r="C2762" s="310" t="s">
        <v>4942</v>
      </c>
      <c r="D2762" s="311">
        <v>297.22000000000003</v>
      </c>
      <c r="E2762" s="311">
        <v>286.85000000000002</v>
      </c>
      <c r="F2762" s="311">
        <v>6.85</v>
      </c>
      <c r="G2762" s="311">
        <v>3.52</v>
      </c>
      <c r="H2762" s="312">
        <v>3372.59</v>
      </c>
      <c r="I2762" s="312">
        <v>3298.73</v>
      </c>
      <c r="J2762" s="312">
        <v>42.06</v>
      </c>
      <c r="K2762" s="312">
        <v>31.8</v>
      </c>
      <c r="L2762" s="354">
        <v>11.347116613955992</v>
      </c>
      <c r="M2762" s="354">
        <v>11.499843123583753</v>
      </c>
      <c r="N2762" s="354">
        <v>6.1401459854014604</v>
      </c>
      <c r="O2762" s="354">
        <v>9.0340909090909101</v>
      </c>
      <c r="P2762" s="313"/>
      <c r="Q2762" s="313"/>
      <c r="R2762" s="313">
        <v>2</v>
      </c>
    </row>
    <row r="2763" spans="1:18" ht="36">
      <c r="A2763" s="309">
        <v>12</v>
      </c>
      <c r="B2763" s="306" t="s">
        <v>4943</v>
      </c>
      <c r="C2763" s="310" t="s">
        <v>4944</v>
      </c>
      <c r="D2763" s="311">
        <v>372.91</v>
      </c>
      <c r="E2763" s="311">
        <v>358.88</v>
      </c>
      <c r="F2763" s="311">
        <v>10.51</v>
      </c>
      <c r="G2763" s="311">
        <v>3.52</v>
      </c>
      <c r="H2763" s="312">
        <v>4224.79</v>
      </c>
      <c r="I2763" s="312">
        <v>4127.0600000000004</v>
      </c>
      <c r="J2763" s="312">
        <v>65.930000000000007</v>
      </c>
      <c r="K2763" s="312">
        <v>31.8</v>
      </c>
      <c r="L2763" s="354">
        <v>11.329248344104474</v>
      </c>
      <c r="M2763" s="354">
        <v>11.499832813196614</v>
      </c>
      <c r="N2763" s="354">
        <v>6.2730732635585165</v>
      </c>
      <c r="O2763" s="354">
        <v>9.0340909090909101</v>
      </c>
      <c r="P2763" s="313"/>
      <c r="Q2763" s="313"/>
      <c r="R2763" s="313">
        <v>2</v>
      </c>
    </row>
    <row r="2764" spans="1:18" ht="48">
      <c r="A2764" s="309">
        <v>13</v>
      </c>
      <c r="B2764" s="306" t="s">
        <v>4945</v>
      </c>
      <c r="C2764" s="310" t="s">
        <v>4946</v>
      </c>
      <c r="D2764" s="311">
        <v>305.26</v>
      </c>
      <c r="E2764" s="311">
        <v>297.08999999999997</v>
      </c>
      <c r="F2764" s="311">
        <v>4.6500000000000004</v>
      </c>
      <c r="G2764" s="311">
        <v>3.52</v>
      </c>
      <c r="H2764" s="312">
        <v>3476.13</v>
      </c>
      <c r="I2764" s="312">
        <v>3416.59</v>
      </c>
      <c r="J2764" s="312">
        <v>27.74</v>
      </c>
      <c r="K2764" s="312">
        <v>31.8</v>
      </c>
      <c r="L2764" s="354">
        <v>11.387440214898776</v>
      </c>
      <c r="M2764" s="354">
        <v>11.500185129085464</v>
      </c>
      <c r="N2764" s="354">
        <v>5.9655913978494617</v>
      </c>
      <c r="O2764" s="354">
        <v>9.0340909090909101</v>
      </c>
      <c r="P2764" s="313"/>
      <c r="Q2764" s="313"/>
      <c r="R2764" s="313">
        <v>2</v>
      </c>
    </row>
    <row r="2765" spans="1:18" ht="48">
      <c r="A2765" s="309">
        <v>14</v>
      </c>
      <c r="B2765" s="306" t="s">
        <v>4947</v>
      </c>
      <c r="C2765" s="310" t="s">
        <v>4948</v>
      </c>
      <c r="D2765" s="311">
        <v>502.18</v>
      </c>
      <c r="E2765" s="311">
        <v>491.81</v>
      </c>
      <c r="F2765" s="311">
        <v>6.85</v>
      </c>
      <c r="G2765" s="311">
        <v>3.52</v>
      </c>
      <c r="H2765" s="312">
        <v>5729.63</v>
      </c>
      <c r="I2765" s="312">
        <v>5655.77</v>
      </c>
      <c r="J2765" s="312">
        <v>42.06</v>
      </c>
      <c r="K2765" s="312">
        <v>31.8</v>
      </c>
      <c r="L2765" s="354">
        <v>11.409514516707157</v>
      </c>
      <c r="M2765" s="354">
        <v>11.499908501250484</v>
      </c>
      <c r="N2765" s="354">
        <v>6.1401459854014604</v>
      </c>
      <c r="O2765" s="354">
        <v>9.0340909090909101</v>
      </c>
      <c r="P2765" s="313"/>
      <c r="Q2765" s="313"/>
      <c r="R2765" s="313">
        <v>2</v>
      </c>
    </row>
    <row r="2766" spans="1:18" ht="48">
      <c r="A2766" s="309">
        <v>15</v>
      </c>
      <c r="B2766" s="306" t="s">
        <v>4949</v>
      </c>
      <c r="C2766" s="310" t="s">
        <v>4950</v>
      </c>
      <c r="D2766" s="311">
        <v>649.6</v>
      </c>
      <c r="E2766" s="311">
        <v>635.57000000000005</v>
      </c>
      <c r="F2766" s="311">
        <v>10.51</v>
      </c>
      <c r="G2766" s="311">
        <v>3.52</v>
      </c>
      <c r="H2766" s="312">
        <v>7406.8</v>
      </c>
      <c r="I2766" s="312">
        <v>7309.07</v>
      </c>
      <c r="J2766" s="312">
        <v>65.930000000000007</v>
      </c>
      <c r="K2766" s="312">
        <v>31.8</v>
      </c>
      <c r="L2766" s="354">
        <v>11.402093596059114</v>
      </c>
      <c r="M2766" s="354">
        <v>11.500023600862217</v>
      </c>
      <c r="N2766" s="354">
        <v>6.2730732635585165</v>
      </c>
      <c r="O2766" s="354">
        <v>9.0340909090909101</v>
      </c>
      <c r="P2766" s="313"/>
      <c r="Q2766" s="313"/>
      <c r="R2766" s="313">
        <v>2</v>
      </c>
    </row>
    <row r="2767" spans="1:18" ht="48">
      <c r="A2767" s="309">
        <v>16</v>
      </c>
      <c r="B2767" s="306" t="s">
        <v>4951</v>
      </c>
      <c r="C2767" s="310" t="s">
        <v>4952</v>
      </c>
      <c r="D2767" s="311">
        <v>38.840000000000003</v>
      </c>
      <c r="E2767" s="311">
        <v>38.840000000000003</v>
      </c>
      <c r="F2767" s="311"/>
      <c r="G2767" s="311"/>
      <c r="H2767" s="312">
        <v>446.72</v>
      </c>
      <c r="I2767" s="312">
        <v>446.72</v>
      </c>
      <c r="J2767" s="312"/>
      <c r="K2767" s="312"/>
      <c r="L2767" s="354">
        <v>11.501544799176108</v>
      </c>
      <c r="M2767" s="354">
        <v>11.501544799176108</v>
      </c>
      <c r="N2767" s="354" t="s">
        <v>138</v>
      </c>
      <c r="O2767" s="354" t="s">
        <v>138</v>
      </c>
      <c r="P2767" s="313"/>
      <c r="Q2767" s="313"/>
      <c r="R2767" s="313">
        <v>2</v>
      </c>
    </row>
    <row r="2768" spans="1:18" ht="48">
      <c r="A2768" s="314">
        <v>17</v>
      </c>
      <c r="B2768" s="315" t="s">
        <v>4953</v>
      </c>
      <c r="C2768" s="316" t="s">
        <v>4954</v>
      </c>
      <c r="D2768" s="317">
        <v>57</v>
      </c>
      <c r="E2768" s="317">
        <v>57</v>
      </c>
      <c r="F2768" s="317"/>
      <c r="G2768" s="317"/>
      <c r="H2768" s="318">
        <v>655.48</v>
      </c>
      <c r="I2768" s="318">
        <v>655.48</v>
      </c>
      <c r="J2768" s="318"/>
      <c r="K2768" s="318"/>
      <c r="L2768" s="355">
        <v>11.499649122807018</v>
      </c>
      <c r="M2768" s="355">
        <v>11.499649122807018</v>
      </c>
      <c r="N2768" s="355" t="s">
        <v>138</v>
      </c>
      <c r="O2768" s="355" t="s">
        <v>138</v>
      </c>
      <c r="P2768" s="319"/>
      <c r="Q2768" s="319"/>
      <c r="R2768" s="319">
        <v>2</v>
      </c>
    </row>
    <row r="2769" spans="1:18" ht="12.75">
      <c r="A2769" s="360" t="s">
        <v>4955</v>
      </c>
      <c r="B2769" s="361"/>
      <c r="C2769" s="361"/>
      <c r="D2769" s="361"/>
      <c r="E2769" s="361"/>
      <c r="F2769" s="361"/>
      <c r="G2769" s="361"/>
      <c r="H2769" s="361"/>
      <c r="I2769" s="361"/>
      <c r="J2769" s="361"/>
      <c r="K2769" s="361"/>
      <c r="L2769" s="361"/>
      <c r="M2769" s="361"/>
      <c r="N2769" s="361"/>
      <c r="O2769" s="361"/>
      <c r="P2769" s="361"/>
      <c r="Q2769" s="361"/>
      <c r="R2769" s="361"/>
    </row>
    <row r="2770" spans="1:18">
      <c r="A2770" s="314">
        <v>18</v>
      </c>
      <c r="B2770" s="315" t="s">
        <v>4956</v>
      </c>
      <c r="C2770" s="316" t="s">
        <v>4957</v>
      </c>
      <c r="D2770" s="317">
        <v>90.21</v>
      </c>
      <c r="E2770" s="317">
        <v>89.84</v>
      </c>
      <c r="F2770" s="317">
        <v>0.37</v>
      </c>
      <c r="G2770" s="317"/>
      <c r="H2770" s="318">
        <v>1035.6099999999999</v>
      </c>
      <c r="I2770" s="318">
        <v>1033.22</v>
      </c>
      <c r="J2770" s="318">
        <v>2.39</v>
      </c>
      <c r="K2770" s="318"/>
      <c r="L2770" s="355">
        <v>11.479991131803569</v>
      </c>
      <c r="M2770" s="355">
        <v>11.5006678539626</v>
      </c>
      <c r="N2770" s="355">
        <v>6.4594594594594597</v>
      </c>
      <c r="O2770" s="355" t="s">
        <v>138</v>
      </c>
      <c r="P2770" s="319"/>
      <c r="Q2770" s="319"/>
      <c r="R2770" s="319">
        <v>3</v>
      </c>
    </row>
    <row r="2771" spans="1:18" ht="12.75">
      <c r="A2771" s="360" t="s">
        <v>4958</v>
      </c>
      <c r="B2771" s="361"/>
      <c r="C2771" s="361"/>
      <c r="D2771" s="361"/>
      <c r="E2771" s="361"/>
      <c r="F2771" s="361"/>
      <c r="G2771" s="361"/>
      <c r="H2771" s="361"/>
      <c r="I2771" s="361"/>
      <c r="J2771" s="361"/>
      <c r="K2771" s="361"/>
      <c r="L2771" s="361"/>
      <c r="M2771" s="361"/>
      <c r="N2771" s="361"/>
      <c r="O2771" s="361"/>
      <c r="P2771" s="361"/>
      <c r="Q2771" s="361"/>
      <c r="R2771" s="361"/>
    </row>
    <row r="2772" spans="1:18">
      <c r="A2772" s="309">
        <v>19</v>
      </c>
      <c r="B2772" s="306" t="s">
        <v>4959</v>
      </c>
      <c r="C2772" s="310" t="s">
        <v>4960</v>
      </c>
      <c r="D2772" s="311">
        <v>54.43</v>
      </c>
      <c r="E2772" s="311">
        <v>54.43</v>
      </c>
      <c r="F2772" s="311"/>
      <c r="G2772" s="311"/>
      <c r="H2772" s="312">
        <v>625.92999999999995</v>
      </c>
      <c r="I2772" s="312">
        <v>625.92999999999995</v>
      </c>
      <c r="J2772" s="312"/>
      <c r="K2772" s="312"/>
      <c r="L2772" s="354">
        <v>11.499724416681977</v>
      </c>
      <c r="M2772" s="354">
        <v>11.499724416681977</v>
      </c>
      <c r="N2772" s="354" t="s">
        <v>138</v>
      </c>
      <c r="O2772" s="354" t="s">
        <v>138</v>
      </c>
      <c r="P2772" s="313"/>
      <c r="Q2772" s="313"/>
      <c r="R2772" s="313">
        <v>4</v>
      </c>
    </row>
    <row r="2773" spans="1:18">
      <c r="A2773" s="309">
        <v>20</v>
      </c>
      <c r="B2773" s="306" t="s">
        <v>4961</v>
      </c>
      <c r="C2773" s="310" t="s">
        <v>4962</v>
      </c>
      <c r="D2773" s="311">
        <v>34.86</v>
      </c>
      <c r="E2773" s="311">
        <v>34.86</v>
      </c>
      <c r="F2773" s="311"/>
      <c r="G2773" s="311"/>
      <c r="H2773" s="312">
        <v>400.85</v>
      </c>
      <c r="I2773" s="312">
        <v>400.85</v>
      </c>
      <c r="J2773" s="312"/>
      <c r="K2773" s="312"/>
      <c r="L2773" s="354">
        <v>11.498852553069421</v>
      </c>
      <c r="M2773" s="354">
        <v>11.498852553069421</v>
      </c>
      <c r="N2773" s="354" t="s">
        <v>138</v>
      </c>
      <c r="O2773" s="354" t="s">
        <v>138</v>
      </c>
      <c r="P2773" s="313"/>
      <c r="Q2773" s="313"/>
      <c r="R2773" s="313">
        <v>4</v>
      </c>
    </row>
    <row r="2774" spans="1:18" ht="24">
      <c r="A2774" s="309">
        <v>21</v>
      </c>
      <c r="B2774" s="306" t="s">
        <v>4963</v>
      </c>
      <c r="C2774" s="310" t="s">
        <v>4964</v>
      </c>
      <c r="D2774" s="311">
        <v>60</v>
      </c>
      <c r="E2774" s="311">
        <v>58.9</v>
      </c>
      <c r="F2774" s="311">
        <v>1.1000000000000001</v>
      </c>
      <c r="G2774" s="311"/>
      <c r="H2774" s="312">
        <v>684.54</v>
      </c>
      <c r="I2774" s="312">
        <v>677.38</v>
      </c>
      <c r="J2774" s="312">
        <v>7.16</v>
      </c>
      <c r="K2774" s="312"/>
      <c r="L2774" s="354">
        <v>11.408999999999999</v>
      </c>
      <c r="M2774" s="354">
        <v>11.50050933786078</v>
      </c>
      <c r="N2774" s="354">
        <v>6.5090909090909088</v>
      </c>
      <c r="O2774" s="354" t="s">
        <v>138</v>
      </c>
      <c r="P2774" s="313"/>
      <c r="Q2774" s="313"/>
      <c r="R2774" s="313">
        <v>4</v>
      </c>
    </row>
    <row r="2775" spans="1:18">
      <c r="A2775" s="309">
        <v>22</v>
      </c>
      <c r="B2775" s="306" t="s">
        <v>4965</v>
      </c>
      <c r="C2775" s="310" t="s">
        <v>4966</v>
      </c>
      <c r="D2775" s="311">
        <v>101.85</v>
      </c>
      <c r="E2775" s="311">
        <v>100.75</v>
      </c>
      <c r="F2775" s="311">
        <v>1.1000000000000001</v>
      </c>
      <c r="G2775" s="311"/>
      <c r="H2775" s="312">
        <v>1165.78</v>
      </c>
      <c r="I2775" s="312">
        <v>1158.6199999999999</v>
      </c>
      <c r="J2775" s="312">
        <v>7.16</v>
      </c>
      <c r="K2775" s="312"/>
      <c r="L2775" s="354">
        <v>11.446048109965636</v>
      </c>
      <c r="M2775" s="354">
        <v>11.499950372208435</v>
      </c>
      <c r="N2775" s="354">
        <v>6.5090909090909088</v>
      </c>
      <c r="O2775" s="354" t="s">
        <v>138</v>
      </c>
      <c r="P2775" s="313"/>
      <c r="Q2775" s="313"/>
      <c r="R2775" s="313">
        <v>4</v>
      </c>
    </row>
    <row r="2776" spans="1:18" ht="24">
      <c r="A2776" s="309">
        <v>23</v>
      </c>
      <c r="B2776" s="306" t="s">
        <v>4967</v>
      </c>
      <c r="C2776" s="310" t="s">
        <v>4968</v>
      </c>
      <c r="D2776" s="311">
        <v>174.32</v>
      </c>
      <c r="E2776" s="311">
        <v>171.39</v>
      </c>
      <c r="F2776" s="311">
        <v>2.93</v>
      </c>
      <c r="G2776" s="311"/>
      <c r="H2776" s="312">
        <v>1990.04</v>
      </c>
      <c r="I2776" s="312">
        <v>1970.94</v>
      </c>
      <c r="J2776" s="312">
        <v>19.100000000000001</v>
      </c>
      <c r="K2776" s="312"/>
      <c r="L2776" s="354">
        <v>11.416016521340065</v>
      </c>
      <c r="M2776" s="354">
        <v>11.499737440924209</v>
      </c>
      <c r="N2776" s="354">
        <v>6.5187713310580202</v>
      </c>
      <c r="O2776" s="354" t="s">
        <v>138</v>
      </c>
      <c r="P2776" s="313"/>
      <c r="Q2776" s="313"/>
      <c r="R2776" s="313">
        <v>4</v>
      </c>
    </row>
    <row r="2777" spans="1:18">
      <c r="A2777" s="314">
        <v>24</v>
      </c>
      <c r="B2777" s="315" t="s">
        <v>4969</v>
      </c>
      <c r="C2777" s="316" t="s">
        <v>4970</v>
      </c>
      <c r="D2777" s="317">
        <v>264.64999999999998</v>
      </c>
      <c r="E2777" s="317">
        <v>262.08999999999997</v>
      </c>
      <c r="F2777" s="317">
        <v>2.56</v>
      </c>
      <c r="G2777" s="317"/>
      <c r="H2777" s="318">
        <v>3030.84</v>
      </c>
      <c r="I2777" s="318">
        <v>3014.13</v>
      </c>
      <c r="J2777" s="318">
        <v>16.71</v>
      </c>
      <c r="K2777" s="318"/>
      <c r="L2777" s="355">
        <v>11.452257698847536</v>
      </c>
      <c r="M2777" s="355">
        <v>11.500362470906943</v>
      </c>
      <c r="N2777" s="355">
        <v>6.52734375</v>
      </c>
      <c r="O2777" s="355" t="s">
        <v>138</v>
      </c>
      <c r="P2777" s="319"/>
      <c r="Q2777" s="319"/>
      <c r="R2777" s="319">
        <v>4</v>
      </c>
    </row>
    <row r="2778" spans="1:18" ht="12.75">
      <c r="A2778" s="360" t="s">
        <v>4971</v>
      </c>
      <c r="B2778" s="361"/>
      <c r="C2778" s="361"/>
      <c r="D2778" s="361"/>
      <c r="E2778" s="361"/>
      <c r="F2778" s="361"/>
      <c r="G2778" s="361"/>
      <c r="H2778" s="361"/>
      <c r="I2778" s="361"/>
      <c r="J2778" s="361"/>
      <c r="K2778" s="361"/>
      <c r="L2778" s="361"/>
      <c r="M2778" s="361"/>
      <c r="N2778" s="361"/>
      <c r="O2778" s="361"/>
      <c r="P2778" s="361"/>
      <c r="Q2778" s="361"/>
      <c r="R2778" s="361"/>
    </row>
    <row r="2779" spans="1:18">
      <c r="A2779" s="309">
        <v>25</v>
      </c>
      <c r="B2779" s="306" t="s">
        <v>4972</v>
      </c>
      <c r="C2779" s="310" t="s">
        <v>4973</v>
      </c>
      <c r="D2779" s="311">
        <v>285.25</v>
      </c>
      <c r="E2779" s="311">
        <v>72.349999999999994</v>
      </c>
      <c r="F2779" s="311"/>
      <c r="G2779" s="311">
        <v>212.9</v>
      </c>
      <c r="H2779" s="312">
        <v>1733.35</v>
      </c>
      <c r="I2779" s="312">
        <v>832.05</v>
      </c>
      <c r="J2779" s="312"/>
      <c r="K2779" s="312">
        <v>901.3</v>
      </c>
      <c r="L2779" s="354">
        <v>6.0765994741454863</v>
      </c>
      <c r="M2779" s="354">
        <v>11.500345542501728</v>
      </c>
      <c r="N2779" s="354" t="s">
        <v>138</v>
      </c>
      <c r="O2779" s="354">
        <v>4.2334429309534993</v>
      </c>
      <c r="P2779" s="313"/>
      <c r="Q2779" s="313"/>
      <c r="R2779" s="313">
        <v>5</v>
      </c>
    </row>
    <row r="2780" spans="1:18">
      <c r="A2780" s="314">
        <v>26</v>
      </c>
      <c r="B2780" s="315" t="s">
        <v>4974</v>
      </c>
      <c r="C2780" s="316" t="s">
        <v>4975</v>
      </c>
      <c r="D2780" s="317">
        <v>840.44</v>
      </c>
      <c r="E2780" s="317">
        <v>141.63999999999999</v>
      </c>
      <c r="F2780" s="317"/>
      <c r="G2780" s="317">
        <v>698.8</v>
      </c>
      <c r="H2780" s="318">
        <v>3440.54</v>
      </c>
      <c r="I2780" s="318">
        <v>1628.94</v>
      </c>
      <c r="J2780" s="318"/>
      <c r="K2780" s="318">
        <v>1811.6</v>
      </c>
      <c r="L2780" s="355">
        <v>4.0937366141544906</v>
      </c>
      <c r="M2780" s="355">
        <v>11.500564812199945</v>
      </c>
      <c r="N2780" s="355" t="s">
        <v>138</v>
      </c>
      <c r="O2780" s="355">
        <v>2.5924441900400685</v>
      </c>
      <c r="P2780" s="319"/>
      <c r="Q2780" s="319"/>
      <c r="R2780" s="319">
        <v>5</v>
      </c>
    </row>
    <row r="2781" spans="1:18" ht="12.75">
      <c r="A2781" s="360" t="s">
        <v>4976</v>
      </c>
      <c r="B2781" s="361"/>
      <c r="C2781" s="361"/>
      <c r="D2781" s="361"/>
      <c r="E2781" s="361"/>
      <c r="F2781" s="361"/>
      <c r="G2781" s="361"/>
      <c r="H2781" s="361"/>
      <c r="I2781" s="361"/>
      <c r="J2781" s="361"/>
      <c r="K2781" s="361"/>
      <c r="L2781" s="361"/>
      <c r="M2781" s="361"/>
      <c r="N2781" s="361"/>
      <c r="O2781" s="361"/>
      <c r="P2781" s="361"/>
      <c r="Q2781" s="361"/>
      <c r="R2781" s="361"/>
    </row>
    <row r="2782" spans="1:18">
      <c r="A2782" s="314">
        <v>27</v>
      </c>
      <c r="B2782" s="315" t="s">
        <v>4977</v>
      </c>
      <c r="C2782" s="316" t="s">
        <v>4978</v>
      </c>
      <c r="D2782" s="317">
        <v>36151.65</v>
      </c>
      <c r="E2782" s="317">
        <v>3328.65</v>
      </c>
      <c r="F2782" s="317"/>
      <c r="G2782" s="317">
        <v>32823</v>
      </c>
      <c r="H2782" s="318">
        <v>171074.96</v>
      </c>
      <c r="I2782" s="318">
        <v>38280.959999999999</v>
      </c>
      <c r="J2782" s="318"/>
      <c r="K2782" s="318">
        <v>132794</v>
      </c>
      <c r="L2782" s="355">
        <v>4.7321480485676304</v>
      </c>
      <c r="M2782" s="355">
        <v>11.500446126808164</v>
      </c>
      <c r="N2782" s="355" t="s">
        <v>138</v>
      </c>
      <c r="O2782" s="355">
        <v>4.0457605947049329</v>
      </c>
      <c r="P2782" s="319"/>
      <c r="Q2782" s="319"/>
      <c r="R2782" s="319">
        <v>6</v>
      </c>
    </row>
    <row r="2783" spans="1:18" ht="12.75">
      <c r="A2783" s="360" t="s">
        <v>4979</v>
      </c>
      <c r="B2783" s="361"/>
      <c r="C2783" s="361"/>
      <c r="D2783" s="361"/>
      <c r="E2783" s="361"/>
      <c r="F2783" s="361"/>
      <c r="G2783" s="361"/>
      <c r="H2783" s="361"/>
      <c r="I2783" s="361"/>
      <c r="J2783" s="361"/>
      <c r="K2783" s="361"/>
      <c r="L2783" s="361"/>
      <c r="M2783" s="361"/>
      <c r="N2783" s="361"/>
      <c r="O2783" s="361"/>
      <c r="P2783" s="361"/>
      <c r="Q2783" s="361"/>
      <c r="R2783" s="361"/>
    </row>
    <row r="2784" spans="1:18">
      <c r="A2784" s="314">
        <v>28</v>
      </c>
      <c r="B2784" s="315" t="s">
        <v>4980</v>
      </c>
      <c r="C2784" s="316" t="s">
        <v>4981</v>
      </c>
      <c r="D2784" s="317">
        <v>4011.32</v>
      </c>
      <c r="E2784" s="317">
        <v>933.32</v>
      </c>
      <c r="F2784" s="317"/>
      <c r="G2784" s="317">
        <v>3078</v>
      </c>
      <c r="H2784" s="318">
        <v>27700.23</v>
      </c>
      <c r="I2784" s="318">
        <v>10733.23</v>
      </c>
      <c r="J2784" s="318"/>
      <c r="K2784" s="318">
        <v>16967</v>
      </c>
      <c r="L2784" s="355">
        <v>6.9055148928532253</v>
      </c>
      <c r="M2784" s="355">
        <v>11.500053572193888</v>
      </c>
      <c r="N2784" s="355" t="s">
        <v>138</v>
      </c>
      <c r="O2784" s="355">
        <v>5.5123456790123457</v>
      </c>
      <c r="P2784" s="319"/>
      <c r="Q2784" s="319"/>
      <c r="R2784" s="319">
        <v>7</v>
      </c>
    </row>
    <row r="2785" spans="1:18" ht="12.75">
      <c r="A2785" s="360" t="s">
        <v>4982</v>
      </c>
      <c r="B2785" s="361"/>
      <c r="C2785" s="361"/>
      <c r="D2785" s="361"/>
      <c r="E2785" s="361"/>
      <c r="F2785" s="361"/>
      <c r="G2785" s="361"/>
      <c r="H2785" s="361"/>
      <c r="I2785" s="361"/>
      <c r="J2785" s="361"/>
      <c r="K2785" s="361"/>
      <c r="L2785" s="361"/>
      <c r="M2785" s="361"/>
      <c r="N2785" s="361"/>
      <c r="O2785" s="361"/>
      <c r="P2785" s="361"/>
      <c r="Q2785" s="361"/>
      <c r="R2785" s="361"/>
    </row>
    <row r="2786" spans="1:18" ht="24">
      <c r="A2786" s="309">
        <v>29</v>
      </c>
      <c r="B2786" s="306" t="s">
        <v>4983</v>
      </c>
      <c r="C2786" s="310" t="s">
        <v>4984</v>
      </c>
      <c r="D2786" s="311">
        <v>7816.86</v>
      </c>
      <c r="E2786" s="311">
        <v>1023.76</v>
      </c>
      <c r="F2786" s="311">
        <v>1.1000000000000001</v>
      </c>
      <c r="G2786" s="311">
        <v>6792</v>
      </c>
      <c r="H2786" s="312">
        <v>42523.83</v>
      </c>
      <c r="I2786" s="312">
        <v>11773.67</v>
      </c>
      <c r="J2786" s="312">
        <v>7.16</v>
      </c>
      <c r="K2786" s="312">
        <v>30743</v>
      </c>
      <c r="L2786" s="354">
        <v>5.440014276832386</v>
      </c>
      <c r="M2786" s="354">
        <v>11.500420020317263</v>
      </c>
      <c r="N2786" s="354">
        <v>6.5090909090909088</v>
      </c>
      <c r="O2786" s="354">
        <v>4.5263545347467611</v>
      </c>
      <c r="P2786" s="313"/>
      <c r="Q2786" s="313"/>
      <c r="R2786" s="313">
        <v>8</v>
      </c>
    </row>
    <row r="2787" spans="1:18" ht="24">
      <c r="A2787" s="314">
        <v>30</v>
      </c>
      <c r="B2787" s="315" t="s">
        <v>4985</v>
      </c>
      <c r="C2787" s="316" t="s">
        <v>4986</v>
      </c>
      <c r="D2787" s="317">
        <v>25159.25</v>
      </c>
      <c r="E2787" s="317">
        <v>1876.32</v>
      </c>
      <c r="F2787" s="317">
        <v>2.93</v>
      </c>
      <c r="G2787" s="317">
        <v>23280</v>
      </c>
      <c r="H2787" s="318">
        <v>113048.56</v>
      </c>
      <c r="I2787" s="318">
        <v>21578.46</v>
      </c>
      <c r="J2787" s="318">
        <v>19.100000000000001</v>
      </c>
      <c r="K2787" s="318">
        <v>91451</v>
      </c>
      <c r="L2787" s="355">
        <v>4.493319951906356</v>
      </c>
      <c r="M2787" s="355">
        <v>11.500415707342031</v>
      </c>
      <c r="N2787" s="355">
        <v>6.5187713310580202</v>
      </c>
      <c r="O2787" s="355">
        <v>3.9283075601374571</v>
      </c>
      <c r="P2787" s="319"/>
      <c r="Q2787" s="319"/>
      <c r="R2787" s="319">
        <v>8</v>
      </c>
    </row>
    <row r="2788" spans="1:18" ht="12.75">
      <c r="A2788" s="360" t="s">
        <v>4987</v>
      </c>
      <c r="B2788" s="361"/>
      <c r="C2788" s="361"/>
      <c r="D2788" s="361"/>
      <c r="E2788" s="361"/>
      <c r="F2788" s="361"/>
      <c r="G2788" s="361"/>
      <c r="H2788" s="361"/>
      <c r="I2788" s="361"/>
      <c r="J2788" s="361"/>
      <c r="K2788" s="361"/>
      <c r="L2788" s="361"/>
      <c r="M2788" s="361"/>
      <c r="N2788" s="361"/>
      <c r="O2788" s="361"/>
      <c r="P2788" s="361"/>
      <c r="Q2788" s="361"/>
      <c r="R2788" s="361"/>
    </row>
    <row r="2789" spans="1:18">
      <c r="A2789" s="309">
        <v>31</v>
      </c>
      <c r="B2789" s="306" t="s">
        <v>4988</v>
      </c>
      <c r="C2789" s="310" t="s">
        <v>4989</v>
      </c>
      <c r="D2789" s="311">
        <v>967.24</v>
      </c>
      <c r="E2789" s="311">
        <v>261.24</v>
      </c>
      <c r="F2789" s="311"/>
      <c r="G2789" s="311">
        <v>706</v>
      </c>
      <c r="H2789" s="312">
        <v>8615.31</v>
      </c>
      <c r="I2789" s="312">
        <v>3004.31</v>
      </c>
      <c r="J2789" s="312"/>
      <c r="K2789" s="312">
        <v>5611</v>
      </c>
      <c r="L2789" s="354">
        <v>8.9071068194036638</v>
      </c>
      <c r="M2789" s="354">
        <v>11.500191394885928</v>
      </c>
      <c r="N2789" s="354" t="s">
        <v>138</v>
      </c>
      <c r="O2789" s="354">
        <v>7.9475920679886682</v>
      </c>
      <c r="P2789" s="313"/>
      <c r="Q2789" s="313"/>
      <c r="R2789" s="313">
        <v>9</v>
      </c>
    </row>
    <row r="2790" spans="1:18">
      <c r="A2790" s="314">
        <v>32</v>
      </c>
      <c r="B2790" s="315" t="s">
        <v>4990</v>
      </c>
      <c r="C2790" s="316" t="s">
        <v>4991</v>
      </c>
      <c r="D2790" s="317">
        <v>897.24</v>
      </c>
      <c r="E2790" s="317">
        <v>261.24</v>
      </c>
      <c r="F2790" s="317"/>
      <c r="G2790" s="317">
        <v>636</v>
      </c>
      <c r="H2790" s="318">
        <v>4924.3100000000004</v>
      </c>
      <c r="I2790" s="318">
        <v>3004.31</v>
      </c>
      <c r="J2790" s="318"/>
      <c r="K2790" s="318">
        <v>1920</v>
      </c>
      <c r="L2790" s="355">
        <v>5.4882863002095315</v>
      </c>
      <c r="M2790" s="355">
        <v>11.500191394885928</v>
      </c>
      <c r="N2790" s="355" t="s">
        <v>138</v>
      </c>
      <c r="O2790" s="355">
        <v>3.0188679245283021</v>
      </c>
      <c r="P2790" s="319"/>
      <c r="Q2790" s="319"/>
      <c r="R2790" s="319">
        <v>9</v>
      </c>
    </row>
    <row r="2791" spans="1:18" ht="12.75">
      <c r="A2791" s="360" t="s">
        <v>4992</v>
      </c>
      <c r="B2791" s="361"/>
      <c r="C2791" s="361"/>
      <c r="D2791" s="361"/>
      <c r="E2791" s="361"/>
      <c r="F2791" s="361"/>
      <c r="G2791" s="361"/>
      <c r="H2791" s="361"/>
      <c r="I2791" s="361"/>
      <c r="J2791" s="361"/>
      <c r="K2791" s="361"/>
      <c r="L2791" s="361"/>
      <c r="M2791" s="361"/>
      <c r="N2791" s="361"/>
      <c r="O2791" s="361"/>
      <c r="P2791" s="361"/>
      <c r="Q2791" s="361"/>
      <c r="R2791" s="361"/>
    </row>
    <row r="2792" spans="1:18">
      <c r="A2792" s="314">
        <v>33</v>
      </c>
      <c r="B2792" s="315" t="s">
        <v>4993</v>
      </c>
      <c r="C2792" s="316" t="s">
        <v>4994</v>
      </c>
      <c r="D2792" s="317">
        <v>30960.639999999999</v>
      </c>
      <c r="E2792" s="317">
        <v>1003.08</v>
      </c>
      <c r="F2792" s="317">
        <v>2.56</v>
      </c>
      <c r="G2792" s="317">
        <v>29955</v>
      </c>
      <c r="H2792" s="318">
        <v>107926.53</v>
      </c>
      <c r="I2792" s="318">
        <v>11535.82</v>
      </c>
      <c r="J2792" s="318">
        <v>16.71</v>
      </c>
      <c r="K2792" s="318">
        <v>96374</v>
      </c>
      <c r="L2792" s="355">
        <v>3.4859269705019016</v>
      </c>
      <c r="M2792" s="355">
        <v>11.500398771782908</v>
      </c>
      <c r="N2792" s="355">
        <v>6.52734375</v>
      </c>
      <c r="O2792" s="355">
        <v>3.2172926055750293</v>
      </c>
      <c r="P2792" s="319"/>
      <c r="Q2792" s="319"/>
      <c r="R2792" s="319">
        <v>10</v>
      </c>
    </row>
    <row r="2793" spans="1:18" ht="12.75">
      <c r="A2793" s="360" t="s">
        <v>4995</v>
      </c>
      <c r="B2793" s="361"/>
      <c r="C2793" s="361"/>
      <c r="D2793" s="361"/>
      <c r="E2793" s="361"/>
      <c r="F2793" s="361"/>
      <c r="G2793" s="361"/>
      <c r="H2793" s="361"/>
      <c r="I2793" s="361"/>
      <c r="J2793" s="361"/>
      <c r="K2793" s="361"/>
      <c r="L2793" s="361"/>
      <c r="M2793" s="361"/>
      <c r="N2793" s="361"/>
      <c r="O2793" s="361"/>
      <c r="P2793" s="361"/>
      <c r="Q2793" s="361"/>
      <c r="R2793" s="361"/>
    </row>
    <row r="2794" spans="1:18">
      <c r="A2794" s="314">
        <v>34</v>
      </c>
      <c r="B2794" s="315" t="s">
        <v>4996</v>
      </c>
      <c r="C2794" s="316" t="s">
        <v>4997</v>
      </c>
      <c r="D2794" s="317">
        <v>965.07</v>
      </c>
      <c r="E2794" s="317">
        <v>369.07</v>
      </c>
      <c r="F2794" s="317"/>
      <c r="G2794" s="317">
        <v>596</v>
      </c>
      <c r="H2794" s="318">
        <v>6497.33</v>
      </c>
      <c r="I2794" s="318">
        <v>4244.33</v>
      </c>
      <c r="J2794" s="318"/>
      <c r="K2794" s="318">
        <v>2253</v>
      </c>
      <c r="L2794" s="355">
        <v>6.7324960883666467</v>
      </c>
      <c r="M2794" s="355">
        <v>11.500067737827512</v>
      </c>
      <c r="N2794" s="355" t="s">
        <v>138</v>
      </c>
      <c r="O2794" s="355">
        <v>3.7802013422818792</v>
      </c>
      <c r="P2794" s="319"/>
      <c r="Q2794" s="319"/>
      <c r="R2794" s="319">
        <v>11</v>
      </c>
    </row>
    <row r="2795" spans="1:18" ht="12.75">
      <c r="A2795" s="360" t="s">
        <v>4998</v>
      </c>
      <c r="B2795" s="361"/>
      <c r="C2795" s="361"/>
      <c r="D2795" s="361"/>
      <c r="E2795" s="361"/>
      <c r="F2795" s="361"/>
      <c r="G2795" s="361"/>
      <c r="H2795" s="361"/>
      <c r="I2795" s="361"/>
      <c r="J2795" s="361"/>
      <c r="K2795" s="361"/>
      <c r="L2795" s="361"/>
      <c r="M2795" s="361"/>
      <c r="N2795" s="361"/>
      <c r="O2795" s="361"/>
      <c r="P2795" s="361"/>
      <c r="Q2795" s="361"/>
      <c r="R2795" s="361"/>
    </row>
    <row r="2796" spans="1:18">
      <c r="A2796" s="314">
        <v>35</v>
      </c>
      <c r="B2796" s="315" t="s">
        <v>4999</v>
      </c>
      <c r="C2796" s="316" t="s">
        <v>5000</v>
      </c>
      <c r="D2796" s="317">
        <v>1046.74</v>
      </c>
      <c r="E2796" s="317">
        <v>1046.74</v>
      </c>
      <c r="F2796" s="317"/>
      <c r="G2796" s="317"/>
      <c r="H2796" s="318">
        <v>12037.95</v>
      </c>
      <c r="I2796" s="318">
        <v>12037.95</v>
      </c>
      <c r="J2796" s="318"/>
      <c r="K2796" s="318"/>
      <c r="L2796" s="355">
        <v>11.500420352714142</v>
      </c>
      <c r="M2796" s="355">
        <v>11.500420352714142</v>
      </c>
      <c r="N2796" s="355" t="s">
        <v>138</v>
      </c>
      <c r="O2796" s="355" t="s">
        <v>138</v>
      </c>
      <c r="P2796" s="319"/>
      <c r="Q2796" s="319"/>
      <c r="R2796" s="319">
        <v>12</v>
      </c>
    </row>
    <row r="2797" spans="1:18" ht="12.75">
      <c r="A2797" s="360" t="s">
        <v>5001</v>
      </c>
      <c r="B2797" s="361"/>
      <c r="C2797" s="361"/>
      <c r="D2797" s="361"/>
      <c r="E2797" s="361"/>
      <c r="F2797" s="361"/>
      <c r="G2797" s="361"/>
      <c r="H2797" s="361"/>
      <c r="I2797" s="361"/>
      <c r="J2797" s="361"/>
      <c r="K2797" s="361"/>
      <c r="L2797" s="361"/>
      <c r="M2797" s="361"/>
      <c r="N2797" s="361"/>
      <c r="O2797" s="361"/>
      <c r="P2797" s="361"/>
      <c r="Q2797" s="361"/>
      <c r="R2797" s="361"/>
    </row>
    <row r="2798" spans="1:18" ht="24">
      <c r="A2798" s="314">
        <v>36</v>
      </c>
      <c r="B2798" s="315" t="s">
        <v>5002</v>
      </c>
      <c r="C2798" s="316" t="s">
        <v>5003</v>
      </c>
      <c r="D2798" s="317">
        <v>1386.84</v>
      </c>
      <c r="E2798" s="317">
        <v>1386.84</v>
      </c>
      <c r="F2798" s="317"/>
      <c r="G2798" s="317"/>
      <c r="H2798" s="318">
        <v>15949.3</v>
      </c>
      <c r="I2798" s="318">
        <v>15949.3</v>
      </c>
      <c r="J2798" s="318"/>
      <c r="K2798" s="318"/>
      <c r="L2798" s="355">
        <v>11.500461480776442</v>
      </c>
      <c r="M2798" s="355">
        <v>11.500461480776442</v>
      </c>
      <c r="N2798" s="355" t="s">
        <v>138</v>
      </c>
      <c r="O2798" s="355" t="s">
        <v>138</v>
      </c>
      <c r="P2798" s="319"/>
      <c r="Q2798" s="319"/>
      <c r="R2798" s="319">
        <v>13</v>
      </c>
    </row>
    <row r="2799" spans="1:18" ht="12.75">
      <c r="A2799" s="360" t="s">
        <v>5004</v>
      </c>
      <c r="B2799" s="361"/>
      <c r="C2799" s="361"/>
      <c r="D2799" s="361"/>
      <c r="E2799" s="361"/>
      <c r="F2799" s="361"/>
      <c r="G2799" s="361"/>
      <c r="H2799" s="361"/>
      <c r="I2799" s="361"/>
      <c r="J2799" s="361"/>
      <c r="K2799" s="361"/>
      <c r="L2799" s="361"/>
      <c r="M2799" s="361"/>
      <c r="N2799" s="361"/>
      <c r="O2799" s="361"/>
      <c r="P2799" s="361"/>
      <c r="Q2799" s="361"/>
      <c r="R2799" s="361"/>
    </row>
    <row r="2800" spans="1:18" ht="24">
      <c r="A2800" s="314">
        <v>37</v>
      </c>
      <c r="B2800" s="315" t="s">
        <v>5005</v>
      </c>
      <c r="C2800" s="316" t="s">
        <v>5006</v>
      </c>
      <c r="D2800" s="317">
        <v>5550.82</v>
      </c>
      <c r="E2800" s="317">
        <v>5550.82</v>
      </c>
      <c r="F2800" s="317"/>
      <c r="G2800" s="317"/>
      <c r="H2800" s="318">
        <v>63836.83</v>
      </c>
      <c r="I2800" s="318">
        <v>63836.83</v>
      </c>
      <c r="J2800" s="318"/>
      <c r="K2800" s="318"/>
      <c r="L2800" s="355">
        <v>11.500432368550953</v>
      </c>
      <c r="M2800" s="355">
        <v>11.500432368550953</v>
      </c>
      <c r="N2800" s="355" t="s">
        <v>138</v>
      </c>
      <c r="O2800" s="355" t="s">
        <v>138</v>
      </c>
      <c r="P2800" s="319"/>
      <c r="Q2800" s="319"/>
      <c r="R2800" s="319">
        <v>14</v>
      </c>
    </row>
    <row r="2801" spans="1:18" ht="12.75">
      <c r="A2801" s="360" t="s">
        <v>5007</v>
      </c>
      <c r="B2801" s="361"/>
      <c r="C2801" s="361"/>
      <c r="D2801" s="361"/>
      <c r="E2801" s="361"/>
      <c r="F2801" s="361"/>
      <c r="G2801" s="361"/>
      <c r="H2801" s="361"/>
      <c r="I2801" s="361"/>
      <c r="J2801" s="361"/>
      <c r="K2801" s="361"/>
      <c r="L2801" s="361"/>
      <c r="M2801" s="361"/>
      <c r="N2801" s="361"/>
      <c r="O2801" s="361"/>
      <c r="P2801" s="361"/>
      <c r="Q2801" s="361"/>
      <c r="R2801" s="361"/>
    </row>
    <row r="2802" spans="1:18">
      <c r="A2802" s="309">
        <v>38</v>
      </c>
      <c r="B2802" s="306" t="s">
        <v>5008</v>
      </c>
      <c r="C2802" s="310" t="s">
        <v>5009</v>
      </c>
      <c r="D2802" s="311">
        <v>6395.33</v>
      </c>
      <c r="E2802" s="311">
        <v>6395.33</v>
      </c>
      <c r="F2802" s="311"/>
      <c r="G2802" s="311"/>
      <c r="H2802" s="312">
        <v>73549.119999999995</v>
      </c>
      <c r="I2802" s="312">
        <v>73549.119999999995</v>
      </c>
      <c r="J2802" s="312"/>
      <c r="K2802" s="312"/>
      <c r="L2802" s="354">
        <v>11.500441728573819</v>
      </c>
      <c r="M2802" s="354">
        <v>11.500441728573819</v>
      </c>
      <c r="N2802" s="354" t="s">
        <v>138</v>
      </c>
      <c r="O2802" s="354" t="s">
        <v>138</v>
      </c>
      <c r="P2802" s="313"/>
      <c r="Q2802" s="313"/>
      <c r="R2802" s="313">
        <v>15</v>
      </c>
    </row>
    <row r="2803" spans="1:18" ht="12.75">
      <c r="A2803" s="309"/>
      <c r="B2803" s="306"/>
      <c r="C2803" s="310"/>
      <c r="D2803" s="311"/>
      <c r="E2803" s="311"/>
      <c r="F2803" s="311"/>
      <c r="G2803" s="311"/>
      <c r="H2803" s="312"/>
      <c r="I2803" s="312"/>
      <c r="J2803" s="312"/>
      <c r="K2803" s="312"/>
      <c r="L2803" s="354"/>
      <c r="M2803" s="354"/>
      <c r="N2803" s="354"/>
      <c r="O2803" s="354"/>
      <c r="P2803" s="304"/>
      <c r="Q2803" s="304"/>
      <c r="R2803" s="304"/>
    </row>
    <row r="2804" spans="1:18">
      <c r="A2804" s="313"/>
      <c r="B2804" s="52"/>
      <c r="C2804" s="313"/>
      <c r="D2804" s="313"/>
      <c r="E2804" s="313"/>
      <c r="F2804" s="313"/>
      <c r="G2804" s="313"/>
      <c r="H2804" s="53"/>
      <c r="I2804" s="53"/>
      <c r="J2804" s="53"/>
      <c r="K2804" s="53"/>
      <c r="L2804" s="356"/>
      <c r="M2804" s="356"/>
      <c r="N2804" s="356"/>
      <c r="O2804" s="356"/>
      <c r="P2804" s="289"/>
      <c r="Q2804" s="289"/>
      <c r="R2804" s="289"/>
    </row>
    <row r="2805" spans="1:18" ht="12.75">
      <c r="A2805" s="361" t="s">
        <v>63</v>
      </c>
      <c r="B2805" s="361"/>
      <c r="C2805" s="361"/>
      <c r="D2805" s="307">
        <v>126250.34</v>
      </c>
      <c r="E2805" s="307">
        <v>27391.75</v>
      </c>
      <c r="F2805" s="307">
        <v>59.77</v>
      </c>
      <c r="G2805" s="307">
        <v>98798.82</v>
      </c>
      <c r="H2805" s="308">
        <v>696405.66</v>
      </c>
      <c r="I2805" s="308">
        <v>315014.84999999998</v>
      </c>
      <c r="J2805" s="308">
        <v>374.11</v>
      </c>
      <c r="K2805" s="308">
        <v>381016.7</v>
      </c>
      <c r="L2805" s="357">
        <v>5.5160695804858824</v>
      </c>
      <c r="M2805" s="357">
        <v>11.500355033906194</v>
      </c>
      <c r="N2805" s="357">
        <v>6.2591601137694495</v>
      </c>
      <c r="O2805" s="357">
        <v>3.856490391282001</v>
      </c>
      <c r="P2805" s="304"/>
      <c r="Q2805" s="304"/>
      <c r="R2805" s="304"/>
    </row>
    <row r="2806" spans="1:18">
      <c r="A2806" s="313"/>
      <c r="B2806" s="52"/>
      <c r="C2806" s="313"/>
      <c r="D2806" s="313"/>
      <c r="E2806" s="313"/>
      <c r="F2806" s="313"/>
      <c r="G2806" s="313"/>
      <c r="H2806" s="53"/>
      <c r="I2806" s="53"/>
      <c r="J2806" s="53"/>
      <c r="K2806" s="53"/>
      <c r="L2806" s="356"/>
      <c r="M2806" s="356"/>
      <c r="N2806" s="356"/>
      <c r="O2806" s="356"/>
    </row>
    <row r="2807" spans="1:18" ht="21.75" customHeight="1">
      <c r="A2807" s="376" t="s">
        <v>5010</v>
      </c>
      <c r="B2807" s="377"/>
      <c r="C2807" s="377"/>
      <c r="D2807" s="377"/>
      <c r="E2807" s="377"/>
      <c r="F2807" s="377"/>
      <c r="G2807" s="377"/>
      <c r="H2807" s="377"/>
      <c r="I2807" s="377"/>
      <c r="J2807" s="377"/>
      <c r="K2807" s="377"/>
      <c r="L2807" s="377"/>
      <c r="M2807" s="377"/>
      <c r="N2807" s="377"/>
      <c r="O2807" s="378"/>
    </row>
    <row r="2808" spans="1:18" ht="12.75">
      <c r="A2808" s="360" t="s">
        <v>5011</v>
      </c>
      <c r="B2808" s="361"/>
      <c r="C2808" s="361"/>
      <c r="D2808" s="361"/>
      <c r="E2808" s="361"/>
      <c r="F2808" s="361"/>
      <c r="G2808" s="361"/>
      <c r="H2808" s="361"/>
      <c r="I2808" s="361"/>
      <c r="J2808" s="361"/>
      <c r="K2808" s="361"/>
      <c r="L2808" s="361"/>
      <c r="M2808" s="361"/>
      <c r="N2808" s="361"/>
      <c r="O2808" s="361"/>
      <c r="P2808" s="361"/>
      <c r="Q2808" s="361"/>
      <c r="R2808" s="361"/>
    </row>
    <row r="2809" spans="1:18" ht="36">
      <c r="A2809" s="325">
        <v>1</v>
      </c>
      <c r="B2809" s="322" t="s">
        <v>5012</v>
      </c>
      <c r="C2809" s="326" t="s">
        <v>5013</v>
      </c>
      <c r="D2809" s="327">
        <v>69.16</v>
      </c>
      <c r="E2809" s="327">
        <v>34.229999999999997</v>
      </c>
      <c r="F2809" s="327">
        <v>3.15</v>
      </c>
      <c r="G2809" s="327">
        <v>31.78</v>
      </c>
      <c r="H2809" s="328">
        <v>975.38</v>
      </c>
      <c r="I2809" s="328">
        <v>393.61</v>
      </c>
      <c r="J2809" s="328">
        <v>16.579999999999998</v>
      </c>
      <c r="K2809" s="328">
        <v>565.19000000000005</v>
      </c>
      <c r="L2809" s="354">
        <v>14.103238866396762</v>
      </c>
      <c r="M2809" s="354">
        <v>11.498977505112476</v>
      </c>
      <c r="N2809" s="354">
        <v>5.2634920634920634</v>
      </c>
      <c r="O2809" s="354">
        <v>17.784455632473254</v>
      </c>
      <c r="P2809" s="329"/>
      <c r="Q2809" s="329"/>
      <c r="R2809" s="329">
        <v>1</v>
      </c>
    </row>
    <row r="2810" spans="1:18" ht="36">
      <c r="A2810" s="325">
        <v>2</v>
      </c>
      <c r="B2810" s="322" t="s">
        <v>5014</v>
      </c>
      <c r="C2810" s="326" t="s">
        <v>5015</v>
      </c>
      <c r="D2810" s="327">
        <v>81.180000000000007</v>
      </c>
      <c r="E2810" s="327">
        <v>46.25</v>
      </c>
      <c r="F2810" s="327">
        <v>3.15</v>
      </c>
      <c r="G2810" s="327">
        <v>31.78</v>
      </c>
      <c r="H2810" s="328">
        <v>1113.67</v>
      </c>
      <c r="I2810" s="328">
        <v>531.9</v>
      </c>
      <c r="J2810" s="328">
        <v>16.579999999999998</v>
      </c>
      <c r="K2810" s="328">
        <v>565.19000000000005</v>
      </c>
      <c r="L2810" s="354">
        <v>13.718526730721852</v>
      </c>
      <c r="M2810" s="354">
        <v>11.500540540540539</v>
      </c>
      <c r="N2810" s="354">
        <v>5.2634920634920634</v>
      </c>
      <c r="O2810" s="354">
        <v>17.784455632473254</v>
      </c>
      <c r="P2810" s="329"/>
      <c r="Q2810" s="329"/>
      <c r="R2810" s="329">
        <v>1</v>
      </c>
    </row>
    <row r="2811" spans="1:18" ht="36">
      <c r="A2811" s="325">
        <v>3</v>
      </c>
      <c r="B2811" s="322" t="s">
        <v>5016</v>
      </c>
      <c r="C2811" s="326" t="s">
        <v>5017</v>
      </c>
      <c r="D2811" s="327">
        <v>130.18</v>
      </c>
      <c r="E2811" s="327">
        <v>66.599999999999994</v>
      </c>
      <c r="F2811" s="327">
        <v>8.39</v>
      </c>
      <c r="G2811" s="327">
        <v>55.19</v>
      </c>
      <c r="H2811" s="328">
        <v>1791.8</v>
      </c>
      <c r="I2811" s="328">
        <v>765.94</v>
      </c>
      <c r="J2811" s="328">
        <v>44.22</v>
      </c>
      <c r="K2811" s="328">
        <v>981.64</v>
      </c>
      <c r="L2811" s="354">
        <v>13.764019050545398</v>
      </c>
      <c r="M2811" s="354">
        <v>11.500600600600603</v>
      </c>
      <c r="N2811" s="354">
        <v>5.2705601907032174</v>
      </c>
      <c r="O2811" s="354">
        <v>17.786555535423084</v>
      </c>
      <c r="P2811" s="329"/>
      <c r="Q2811" s="329"/>
      <c r="R2811" s="329">
        <v>1</v>
      </c>
    </row>
    <row r="2812" spans="1:18" ht="36">
      <c r="A2812" s="330">
        <v>4</v>
      </c>
      <c r="B2812" s="331" t="s">
        <v>5018</v>
      </c>
      <c r="C2812" s="332" t="s">
        <v>5019</v>
      </c>
      <c r="D2812" s="333">
        <v>149.61000000000001</v>
      </c>
      <c r="E2812" s="333">
        <v>86.03</v>
      </c>
      <c r="F2812" s="333">
        <v>8.39</v>
      </c>
      <c r="G2812" s="333">
        <v>55.19</v>
      </c>
      <c r="H2812" s="334">
        <v>2015.19</v>
      </c>
      <c r="I2812" s="334">
        <v>989.33</v>
      </c>
      <c r="J2812" s="334">
        <v>44.22</v>
      </c>
      <c r="K2812" s="334">
        <v>981.64</v>
      </c>
      <c r="L2812" s="355">
        <v>13.469621014638058</v>
      </c>
      <c r="M2812" s="355">
        <v>11.49982564221783</v>
      </c>
      <c r="N2812" s="355">
        <v>5.2705601907032174</v>
      </c>
      <c r="O2812" s="355">
        <v>17.786555535423084</v>
      </c>
      <c r="P2812" s="335"/>
      <c r="Q2812" s="335"/>
      <c r="R2812" s="335">
        <v>1</v>
      </c>
    </row>
    <row r="2813" spans="1:18" ht="12.75">
      <c r="A2813" s="360" t="s">
        <v>5020</v>
      </c>
      <c r="B2813" s="361"/>
      <c r="C2813" s="361"/>
      <c r="D2813" s="361"/>
      <c r="E2813" s="361"/>
      <c r="F2813" s="361"/>
      <c r="G2813" s="361"/>
      <c r="H2813" s="361"/>
      <c r="I2813" s="361"/>
      <c r="J2813" s="361"/>
      <c r="K2813" s="361"/>
      <c r="L2813" s="361"/>
      <c r="M2813" s="361"/>
      <c r="N2813" s="361"/>
      <c r="O2813" s="361"/>
      <c r="P2813" s="361"/>
      <c r="Q2813" s="361"/>
      <c r="R2813" s="361"/>
    </row>
    <row r="2814" spans="1:18" ht="24">
      <c r="A2814" s="325">
        <v>5</v>
      </c>
      <c r="B2814" s="322" t="s">
        <v>5021</v>
      </c>
      <c r="C2814" s="326" t="s">
        <v>5022</v>
      </c>
      <c r="D2814" s="327">
        <v>9.9</v>
      </c>
      <c r="E2814" s="327">
        <v>9.9</v>
      </c>
      <c r="F2814" s="327"/>
      <c r="G2814" s="327"/>
      <c r="H2814" s="328">
        <v>113.83</v>
      </c>
      <c r="I2814" s="328">
        <v>113.83</v>
      </c>
      <c r="J2814" s="328"/>
      <c r="K2814" s="328"/>
      <c r="L2814" s="354">
        <v>11.497979797979797</v>
      </c>
      <c r="M2814" s="354">
        <v>11.497979797979797</v>
      </c>
      <c r="N2814" s="354" t="s">
        <v>138</v>
      </c>
      <c r="O2814" s="354" t="s">
        <v>138</v>
      </c>
      <c r="P2814" s="329"/>
      <c r="Q2814" s="329"/>
      <c r="R2814" s="329">
        <v>2</v>
      </c>
    </row>
    <row r="2815" spans="1:18" ht="36">
      <c r="A2815" s="330">
        <v>6</v>
      </c>
      <c r="B2815" s="331" t="s">
        <v>5023</v>
      </c>
      <c r="C2815" s="332" t="s">
        <v>5024</v>
      </c>
      <c r="D2815" s="333">
        <v>1048</v>
      </c>
      <c r="E2815" s="333">
        <v>20.91</v>
      </c>
      <c r="F2815" s="333">
        <v>1027.0899999999999</v>
      </c>
      <c r="G2815" s="333"/>
      <c r="H2815" s="334">
        <v>4483.3900000000003</v>
      </c>
      <c r="I2815" s="334">
        <v>240.43</v>
      </c>
      <c r="J2815" s="334">
        <v>4242.96</v>
      </c>
      <c r="K2815" s="334"/>
      <c r="L2815" s="355">
        <v>4.2780438931297713</v>
      </c>
      <c r="M2815" s="355">
        <v>11.498326159732185</v>
      </c>
      <c r="N2815" s="355">
        <v>4.1310498593112586</v>
      </c>
      <c r="O2815" s="355" t="s">
        <v>138</v>
      </c>
      <c r="P2815" s="335"/>
      <c r="Q2815" s="335"/>
      <c r="R2815" s="335">
        <v>2</v>
      </c>
    </row>
    <row r="2816" spans="1:18" ht="12.75">
      <c r="A2816" s="360" t="s">
        <v>5025</v>
      </c>
      <c r="B2816" s="361"/>
      <c r="C2816" s="361"/>
      <c r="D2816" s="361"/>
      <c r="E2816" s="361"/>
      <c r="F2816" s="361"/>
      <c r="G2816" s="361"/>
      <c r="H2816" s="361"/>
      <c r="I2816" s="361"/>
      <c r="J2816" s="361"/>
      <c r="K2816" s="361"/>
      <c r="L2816" s="361"/>
      <c r="M2816" s="361"/>
      <c r="N2816" s="361"/>
      <c r="O2816" s="361"/>
      <c r="P2816" s="361"/>
      <c r="Q2816" s="361"/>
      <c r="R2816" s="361"/>
    </row>
    <row r="2817" spans="1:18" ht="36">
      <c r="A2817" s="325">
        <v>7</v>
      </c>
      <c r="B2817" s="322" t="s">
        <v>5026</v>
      </c>
      <c r="C2817" s="326" t="s">
        <v>5027</v>
      </c>
      <c r="D2817" s="327">
        <v>37.07</v>
      </c>
      <c r="E2817" s="327">
        <v>25.75</v>
      </c>
      <c r="F2817" s="327">
        <v>11.32</v>
      </c>
      <c r="G2817" s="327"/>
      <c r="H2817" s="328">
        <v>359.03</v>
      </c>
      <c r="I2817" s="328">
        <v>296.14</v>
      </c>
      <c r="J2817" s="328">
        <v>62.89</v>
      </c>
      <c r="K2817" s="328"/>
      <c r="L2817" s="354">
        <v>9.6851901807391414</v>
      </c>
      <c r="M2817" s="354">
        <v>11.500582524271843</v>
      </c>
      <c r="N2817" s="354">
        <v>5.5556537102473493</v>
      </c>
      <c r="O2817" s="354" t="s">
        <v>138</v>
      </c>
      <c r="P2817" s="329"/>
      <c r="Q2817" s="329"/>
      <c r="R2817" s="329">
        <v>3</v>
      </c>
    </row>
    <row r="2818" spans="1:18" ht="36">
      <c r="A2818" s="325">
        <v>8</v>
      </c>
      <c r="B2818" s="322" t="s">
        <v>5028</v>
      </c>
      <c r="C2818" s="326" t="s">
        <v>5029</v>
      </c>
      <c r="D2818" s="327">
        <v>64.81</v>
      </c>
      <c r="E2818" s="327">
        <v>44.99</v>
      </c>
      <c r="F2818" s="327">
        <v>19.82</v>
      </c>
      <c r="G2818" s="327"/>
      <c r="H2818" s="328">
        <v>627.52</v>
      </c>
      <c r="I2818" s="328">
        <v>517.38</v>
      </c>
      <c r="J2818" s="328">
        <v>110.14</v>
      </c>
      <c r="K2818" s="328"/>
      <c r="L2818" s="354">
        <v>9.6824564110476778</v>
      </c>
      <c r="M2818" s="354">
        <v>11.499888864192043</v>
      </c>
      <c r="N2818" s="354">
        <v>5.5570131180625628</v>
      </c>
      <c r="O2818" s="354" t="s">
        <v>138</v>
      </c>
      <c r="P2818" s="329"/>
      <c r="Q2818" s="329"/>
      <c r="R2818" s="329">
        <v>3</v>
      </c>
    </row>
    <row r="2819" spans="1:18" ht="48">
      <c r="A2819" s="325">
        <v>9</v>
      </c>
      <c r="B2819" s="322" t="s">
        <v>5030</v>
      </c>
      <c r="C2819" s="326" t="s">
        <v>5031</v>
      </c>
      <c r="D2819" s="327">
        <v>42.9</v>
      </c>
      <c r="E2819" s="327">
        <v>29.76</v>
      </c>
      <c r="F2819" s="327">
        <v>13.14</v>
      </c>
      <c r="G2819" s="327"/>
      <c r="H2819" s="328">
        <v>415.25</v>
      </c>
      <c r="I2819" s="328">
        <v>342.23</v>
      </c>
      <c r="J2819" s="328">
        <v>73.02</v>
      </c>
      <c r="K2819" s="328"/>
      <c r="L2819" s="354">
        <v>9.6794871794871806</v>
      </c>
      <c r="M2819" s="354">
        <v>11.499663978494624</v>
      </c>
      <c r="N2819" s="354">
        <v>5.5570776255707761</v>
      </c>
      <c r="O2819" s="354" t="s">
        <v>138</v>
      </c>
      <c r="P2819" s="329"/>
      <c r="Q2819" s="329"/>
      <c r="R2819" s="329">
        <v>3</v>
      </c>
    </row>
    <row r="2820" spans="1:18" ht="48">
      <c r="A2820" s="325">
        <v>10</v>
      </c>
      <c r="B2820" s="322" t="s">
        <v>5032</v>
      </c>
      <c r="C2820" s="326" t="s">
        <v>5033</v>
      </c>
      <c r="D2820" s="327">
        <v>88.16</v>
      </c>
      <c r="E2820" s="327">
        <v>61.22</v>
      </c>
      <c r="F2820" s="327">
        <v>26.94</v>
      </c>
      <c r="G2820" s="327"/>
      <c r="H2820" s="328">
        <v>853.78</v>
      </c>
      <c r="I2820" s="328">
        <v>704.06</v>
      </c>
      <c r="J2820" s="328">
        <v>149.72</v>
      </c>
      <c r="K2820" s="328"/>
      <c r="L2820" s="354">
        <v>9.6844373865698739</v>
      </c>
      <c r="M2820" s="354">
        <v>11.500490035935968</v>
      </c>
      <c r="N2820" s="354">
        <v>5.5575352635486261</v>
      </c>
      <c r="O2820" s="354" t="s">
        <v>138</v>
      </c>
      <c r="P2820" s="329"/>
      <c r="Q2820" s="329"/>
      <c r="R2820" s="329">
        <v>3</v>
      </c>
    </row>
    <row r="2821" spans="1:18" ht="36">
      <c r="A2821" s="325">
        <v>11</v>
      </c>
      <c r="B2821" s="322" t="s">
        <v>5034</v>
      </c>
      <c r="C2821" s="326" t="s">
        <v>5035</v>
      </c>
      <c r="D2821" s="327">
        <v>55.43</v>
      </c>
      <c r="E2821" s="327">
        <v>38.479999999999997</v>
      </c>
      <c r="F2821" s="327">
        <v>16.95</v>
      </c>
      <c r="G2821" s="327"/>
      <c r="H2821" s="328">
        <v>536.66999999999996</v>
      </c>
      <c r="I2821" s="328">
        <v>442.48</v>
      </c>
      <c r="J2821" s="328">
        <v>94.19</v>
      </c>
      <c r="K2821" s="328"/>
      <c r="L2821" s="354">
        <v>9.6819411870828063</v>
      </c>
      <c r="M2821" s="354">
        <v>11.4989604989605</v>
      </c>
      <c r="N2821" s="354">
        <v>5.5569321533923306</v>
      </c>
      <c r="O2821" s="354" t="s">
        <v>138</v>
      </c>
      <c r="P2821" s="329"/>
      <c r="Q2821" s="329"/>
      <c r="R2821" s="329">
        <v>3</v>
      </c>
    </row>
    <row r="2822" spans="1:18" ht="36">
      <c r="A2822" s="330">
        <v>12</v>
      </c>
      <c r="B2822" s="331" t="s">
        <v>5036</v>
      </c>
      <c r="C2822" s="332" t="s">
        <v>5037</v>
      </c>
      <c r="D2822" s="333">
        <v>106.57</v>
      </c>
      <c r="E2822" s="333">
        <v>73.95</v>
      </c>
      <c r="F2822" s="333">
        <v>32.619999999999997</v>
      </c>
      <c r="G2822" s="333"/>
      <c r="H2822" s="334">
        <v>1031.72</v>
      </c>
      <c r="I2822" s="334">
        <v>850.4</v>
      </c>
      <c r="J2822" s="334">
        <v>181.32</v>
      </c>
      <c r="K2822" s="334"/>
      <c r="L2822" s="355">
        <v>9.6811485408651592</v>
      </c>
      <c r="M2822" s="355">
        <v>11.499661933739013</v>
      </c>
      <c r="N2822" s="355">
        <v>5.5585530349478853</v>
      </c>
      <c r="O2822" s="355" t="s">
        <v>138</v>
      </c>
      <c r="P2822" s="335"/>
      <c r="Q2822" s="335"/>
      <c r="R2822" s="335">
        <v>3</v>
      </c>
    </row>
    <row r="2823" spans="1:18" ht="12.75">
      <c r="A2823" s="360" t="s">
        <v>5038</v>
      </c>
      <c r="B2823" s="361"/>
      <c r="C2823" s="361"/>
      <c r="D2823" s="361"/>
      <c r="E2823" s="361"/>
      <c r="F2823" s="361"/>
      <c r="G2823" s="361"/>
      <c r="H2823" s="361"/>
      <c r="I2823" s="361"/>
      <c r="J2823" s="361"/>
      <c r="K2823" s="361"/>
      <c r="L2823" s="361"/>
      <c r="M2823" s="361"/>
      <c r="N2823" s="361"/>
      <c r="O2823" s="361"/>
      <c r="P2823" s="361"/>
      <c r="Q2823" s="361"/>
      <c r="R2823" s="361"/>
    </row>
    <row r="2824" spans="1:18" ht="24">
      <c r="A2824" s="325">
        <v>13</v>
      </c>
      <c r="B2824" s="322" t="s">
        <v>5039</v>
      </c>
      <c r="C2824" s="326" t="s">
        <v>5040</v>
      </c>
      <c r="D2824" s="327">
        <v>7.22</v>
      </c>
      <c r="E2824" s="327">
        <v>7.22</v>
      </c>
      <c r="F2824" s="327"/>
      <c r="G2824" s="327"/>
      <c r="H2824" s="328">
        <v>82.98</v>
      </c>
      <c r="I2824" s="328">
        <v>82.98</v>
      </c>
      <c r="J2824" s="328"/>
      <c r="K2824" s="328"/>
      <c r="L2824" s="355">
        <v>11.5</v>
      </c>
      <c r="M2824" s="355">
        <v>11.5</v>
      </c>
      <c r="N2824" s="354" t="s">
        <v>138</v>
      </c>
      <c r="O2824" s="354" t="s">
        <v>138</v>
      </c>
      <c r="P2824" s="329"/>
      <c r="Q2824" s="329"/>
      <c r="R2824" s="329">
        <v>4</v>
      </c>
    </row>
    <row r="2825" spans="1:18" ht="24">
      <c r="A2825" s="330">
        <v>14</v>
      </c>
      <c r="B2825" s="331" t="s">
        <v>5041</v>
      </c>
      <c r="C2825" s="332" t="s">
        <v>5042</v>
      </c>
      <c r="D2825" s="333">
        <v>29.24</v>
      </c>
      <c r="E2825" s="333">
        <v>9.2200000000000006</v>
      </c>
      <c r="F2825" s="333">
        <v>20.02</v>
      </c>
      <c r="G2825" s="333"/>
      <c r="H2825" s="334">
        <v>201.5</v>
      </c>
      <c r="I2825" s="334">
        <v>106.06</v>
      </c>
      <c r="J2825" s="334">
        <v>95.44</v>
      </c>
      <c r="K2825" s="334"/>
      <c r="L2825" s="355">
        <v>6.8912448700410405</v>
      </c>
      <c r="M2825" s="355">
        <v>11.503253796095445</v>
      </c>
      <c r="N2825" s="355">
        <v>4.767232767232767</v>
      </c>
      <c r="O2825" s="355" t="s">
        <v>138</v>
      </c>
      <c r="P2825" s="335"/>
      <c r="Q2825" s="335"/>
      <c r="R2825" s="335">
        <v>4</v>
      </c>
    </row>
    <row r="2826" spans="1:18" ht="12.75">
      <c r="A2826" s="360" t="s">
        <v>5043</v>
      </c>
      <c r="B2826" s="361"/>
      <c r="C2826" s="361"/>
      <c r="D2826" s="361"/>
      <c r="E2826" s="361"/>
      <c r="F2826" s="361"/>
      <c r="G2826" s="361"/>
      <c r="H2826" s="361"/>
      <c r="I2826" s="361"/>
      <c r="J2826" s="361"/>
      <c r="K2826" s="361"/>
      <c r="L2826" s="361"/>
      <c r="M2826" s="361"/>
      <c r="N2826" s="361"/>
      <c r="O2826" s="361"/>
      <c r="P2826" s="361"/>
      <c r="Q2826" s="361"/>
      <c r="R2826" s="361"/>
    </row>
    <row r="2827" spans="1:18" ht="48">
      <c r="A2827" s="325">
        <v>15</v>
      </c>
      <c r="B2827" s="322" t="s">
        <v>5044</v>
      </c>
      <c r="C2827" s="326" t="s">
        <v>5045</v>
      </c>
      <c r="D2827" s="327">
        <v>5.35</v>
      </c>
      <c r="E2827" s="327">
        <v>5.35</v>
      </c>
      <c r="F2827" s="327"/>
      <c r="G2827" s="327"/>
      <c r="H2827" s="328">
        <v>61.56</v>
      </c>
      <c r="I2827" s="328">
        <v>61.56</v>
      </c>
      <c r="J2827" s="328"/>
      <c r="K2827" s="328"/>
      <c r="L2827" s="355">
        <v>11.5</v>
      </c>
      <c r="M2827" s="355">
        <v>11.5</v>
      </c>
      <c r="N2827" s="354" t="s">
        <v>138</v>
      </c>
      <c r="O2827" s="354" t="s">
        <v>138</v>
      </c>
      <c r="P2827" s="329"/>
      <c r="Q2827" s="329"/>
      <c r="R2827" s="329">
        <v>5</v>
      </c>
    </row>
    <row r="2828" spans="1:18" ht="48">
      <c r="A2828" s="325">
        <v>16</v>
      </c>
      <c r="B2828" s="322" t="s">
        <v>5046</v>
      </c>
      <c r="C2828" s="326" t="s">
        <v>5047</v>
      </c>
      <c r="D2828" s="327">
        <v>7.58</v>
      </c>
      <c r="E2828" s="327">
        <v>7.58</v>
      </c>
      <c r="F2828" s="327"/>
      <c r="G2828" s="327"/>
      <c r="H2828" s="328">
        <v>87.11</v>
      </c>
      <c r="I2828" s="328">
        <v>87.11</v>
      </c>
      <c r="J2828" s="328"/>
      <c r="K2828" s="328"/>
      <c r="L2828" s="355">
        <v>11.5</v>
      </c>
      <c r="M2828" s="355">
        <v>11.5</v>
      </c>
      <c r="N2828" s="354" t="s">
        <v>138</v>
      </c>
      <c r="O2828" s="354" t="s">
        <v>138</v>
      </c>
      <c r="P2828" s="329"/>
      <c r="Q2828" s="329"/>
      <c r="R2828" s="329">
        <v>5</v>
      </c>
    </row>
    <row r="2829" spans="1:18" ht="48">
      <c r="A2829" s="325">
        <v>17</v>
      </c>
      <c r="B2829" s="322" t="s">
        <v>5048</v>
      </c>
      <c r="C2829" s="326" t="s">
        <v>5049</v>
      </c>
      <c r="D2829" s="327">
        <v>9.9</v>
      </c>
      <c r="E2829" s="327">
        <v>9.9</v>
      </c>
      <c r="F2829" s="327"/>
      <c r="G2829" s="327"/>
      <c r="H2829" s="328">
        <v>113.83</v>
      </c>
      <c r="I2829" s="328">
        <v>113.83</v>
      </c>
      <c r="J2829" s="328"/>
      <c r="K2829" s="328"/>
      <c r="L2829" s="354">
        <v>11.497979797979797</v>
      </c>
      <c r="M2829" s="354">
        <v>11.497979797979797</v>
      </c>
      <c r="N2829" s="354" t="s">
        <v>138</v>
      </c>
      <c r="O2829" s="354" t="s">
        <v>138</v>
      </c>
      <c r="P2829" s="329"/>
      <c r="Q2829" s="329"/>
      <c r="R2829" s="329">
        <v>5</v>
      </c>
    </row>
    <row r="2830" spans="1:18" ht="48">
      <c r="A2830" s="325">
        <v>18</v>
      </c>
      <c r="B2830" s="322" t="s">
        <v>5050</v>
      </c>
      <c r="C2830" s="326" t="s">
        <v>5051</v>
      </c>
      <c r="D2830" s="327">
        <v>11.72</v>
      </c>
      <c r="E2830" s="327">
        <v>11.72</v>
      </c>
      <c r="F2830" s="327"/>
      <c r="G2830" s="327"/>
      <c r="H2830" s="328">
        <v>134.72999999999999</v>
      </c>
      <c r="I2830" s="328">
        <v>134.72999999999999</v>
      </c>
      <c r="J2830" s="328"/>
      <c r="K2830" s="328"/>
      <c r="L2830" s="354">
        <v>11.495733788395903</v>
      </c>
      <c r="M2830" s="354">
        <v>11.495733788395903</v>
      </c>
      <c r="N2830" s="354" t="s">
        <v>138</v>
      </c>
      <c r="O2830" s="354" t="s">
        <v>138</v>
      </c>
      <c r="P2830" s="329"/>
      <c r="Q2830" s="329"/>
      <c r="R2830" s="329">
        <v>5</v>
      </c>
    </row>
    <row r="2831" spans="1:18" ht="48">
      <c r="A2831" s="325">
        <v>19</v>
      </c>
      <c r="B2831" s="322" t="s">
        <v>5052</v>
      </c>
      <c r="C2831" s="326" t="s">
        <v>5053</v>
      </c>
      <c r="D2831" s="327">
        <v>17.37</v>
      </c>
      <c r="E2831" s="327">
        <v>17.37</v>
      </c>
      <c r="F2831" s="327"/>
      <c r="G2831" s="327"/>
      <c r="H2831" s="328">
        <v>199.78</v>
      </c>
      <c r="I2831" s="328">
        <v>199.78</v>
      </c>
      <c r="J2831" s="328"/>
      <c r="K2831" s="328"/>
      <c r="L2831" s="354">
        <v>11.501439263097293</v>
      </c>
      <c r="M2831" s="354">
        <v>11.501439263097293</v>
      </c>
      <c r="N2831" s="354" t="s">
        <v>138</v>
      </c>
      <c r="O2831" s="354" t="s">
        <v>138</v>
      </c>
      <c r="P2831" s="329"/>
      <c r="Q2831" s="329"/>
      <c r="R2831" s="329">
        <v>5</v>
      </c>
    </row>
    <row r="2832" spans="1:18" ht="48">
      <c r="A2832" s="325">
        <v>20</v>
      </c>
      <c r="B2832" s="322" t="s">
        <v>5054</v>
      </c>
      <c r="C2832" s="326" t="s">
        <v>5055</v>
      </c>
      <c r="D2832" s="327">
        <v>22.12</v>
      </c>
      <c r="E2832" s="327">
        <v>22.12</v>
      </c>
      <c r="F2832" s="327"/>
      <c r="G2832" s="327"/>
      <c r="H2832" s="328">
        <v>254.37</v>
      </c>
      <c r="I2832" s="328">
        <v>254.37</v>
      </c>
      <c r="J2832" s="328"/>
      <c r="K2832" s="328"/>
      <c r="L2832" s="354">
        <v>11.499547920433995</v>
      </c>
      <c r="M2832" s="354">
        <v>11.499547920433995</v>
      </c>
      <c r="N2832" s="354" t="s">
        <v>138</v>
      </c>
      <c r="O2832" s="354" t="s">
        <v>138</v>
      </c>
      <c r="P2832" s="329"/>
      <c r="Q2832" s="329"/>
      <c r="R2832" s="329">
        <v>5</v>
      </c>
    </row>
    <row r="2833" spans="1:18">
      <c r="A2833" s="325">
        <v>21</v>
      </c>
      <c r="B2833" s="322" t="s">
        <v>5056</v>
      </c>
      <c r="C2833" s="326" t="s">
        <v>5057</v>
      </c>
      <c r="D2833" s="327">
        <v>5.25</v>
      </c>
      <c r="E2833" s="327">
        <v>5.25</v>
      </c>
      <c r="F2833" s="327"/>
      <c r="G2833" s="327"/>
      <c r="H2833" s="328">
        <v>60.4</v>
      </c>
      <c r="I2833" s="328">
        <v>60.4</v>
      </c>
      <c r="J2833" s="328"/>
      <c r="K2833" s="328"/>
      <c r="L2833" s="354">
        <v>11.504761904761905</v>
      </c>
      <c r="M2833" s="354">
        <v>11.504761904761905</v>
      </c>
      <c r="N2833" s="354" t="s">
        <v>138</v>
      </c>
      <c r="O2833" s="354" t="s">
        <v>138</v>
      </c>
      <c r="P2833" s="329"/>
      <c r="Q2833" s="329"/>
      <c r="R2833" s="329">
        <v>5</v>
      </c>
    </row>
    <row r="2834" spans="1:18" ht="24">
      <c r="A2834" s="325">
        <v>22</v>
      </c>
      <c r="B2834" s="322" t="s">
        <v>5058</v>
      </c>
      <c r="C2834" s="326" t="s">
        <v>5059</v>
      </c>
      <c r="D2834" s="327">
        <v>1.72</v>
      </c>
      <c r="E2834" s="327">
        <v>1.72</v>
      </c>
      <c r="F2834" s="327"/>
      <c r="G2834" s="327"/>
      <c r="H2834" s="328">
        <v>19.75</v>
      </c>
      <c r="I2834" s="328">
        <v>19.75</v>
      </c>
      <c r="J2834" s="328"/>
      <c r="K2834" s="328"/>
      <c r="L2834" s="355">
        <v>11.5</v>
      </c>
      <c r="M2834" s="355">
        <v>11.5</v>
      </c>
      <c r="N2834" s="354" t="s">
        <v>138</v>
      </c>
      <c r="O2834" s="354" t="s">
        <v>138</v>
      </c>
      <c r="P2834" s="329"/>
      <c r="Q2834" s="329"/>
      <c r="R2834" s="329">
        <v>5</v>
      </c>
    </row>
    <row r="2835" spans="1:18" ht="24">
      <c r="A2835" s="330">
        <v>23</v>
      </c>
      <c r="B2835" s="331" t="s">
        <v>5060</v>
      </c>
      <c r="C2835" s="332" t="s">
        <v>5061</v>
      </c>
      <c r="D2835" s="333">
        <v>2.5299999999999998</v>
      </c>
      <c r="E2835" s="333">
        <v>2.5299999999999998</v>
      </c>
      <c r="F2835" s="333"/>
      <c r="G2835" s="333"/>
      <c r="H2835" s="334">
        <v>29.04</v>
      </c>
      <c r="I2835" s="334">
        <v>29.04</v>
      </c>
      <c r="J2835" s="334"/>
      <c r="K2835" s="334"/>
      <c r="L2835" s="355">
        <v>11.5</v>
      </c>
      <c r="M2835" s="355">
        <v>11.5</v>
      </c>
      <c r="N2835" s="355" t="s">
        <v>138</v>
      </c>
      <c r="O2835" s="355" t="s">
        <v>138</v>
      </c>
      <c r="P2835" s="335"/>
      <c r="Q2835" s="335"/>
      <c r="R2835" s="335">
        <v>5</v>
      </c>
    </row>
    <row r="2836" spans="1:18" ht="12.75">
      <c r="A2836" s="360" t="s">
        <v>5062</v>
      </c>
      <c r="B2836" s="361"/>
      <c r="C2836" s="361"/>
      <c r="D2836" s="361"/>
      <c r="E2836" s="361"/>
      <c r="F2836" s="361"/>
      <c r="G2836" s="361"/>
      <c r="H2836" s="361"/>
      <c r="I2836" s="361"/>
      <c r="J2836" s="361"/>
      <c r="K2836" s="361"/>
      <c r="L2836" s="361"/>
      <c r="M2836" s="361"/>
      <c r="N2836" s="361"/>
      <c r="O2836" s="361"/>
      <c r="P2836" s="361"/>
      <c r="Q2836" s="361"/>
      <c r="R2836" s="361"/>
    </row>
    <row r="2837" spans="1:18" ht="36">
      <c r="A2837" s="325">
        <v>24</v>
      </c>
      <c r="B2837" s="322" t="s">
        <v>5063</v>
      </c>
      <c r="C2837" s="326" t="s">
        <v>5064</v>
      </c>
      <c r="D2837" s="327">
        <v>1.65</v>
      </c>
      <c r="E2837" s="327">
        <v>1.65</v>
      </c>
      <c r="F2837" s="327"/>
      <c r="G2837" s="327"/>
      <c r="H2837" s="328">
        <v>18.98</v>
      </c>
      <c r="I2837" s="328">
        <v>18.98</v>
      </c>
      <c r="J2837" s="328"/>
      <c r="K2837" s="328"/>
      <c r="L2837" s="354">
        <v>11.503030303030304</v>
      </c>
      <c r="M2837" s="354">
        <v>11.503030303030304</v>
      </c>
      <c r="N2837" s="354" t="s">
        <v>138</v>
      </c>
      <c r="O2837" s="354" t="s">
        <v>138</v>
      </c>
      <c r="P2837" s="329"/>
      <c r="Q2837" s="329"/>
      <c r="R2837" s="329">
        <v>6</v>
      </c>
    </row>
    <row r="2838" spans="1:18" ht="36">
      <c r="A2838" s="325">
        <v>25</v>
      </c>
      <c r="B2838" s="322" t="s">
        <v>5065</v>
      </c>
      <c r="C2838" s="326" t="s">
        <v>5066</v>
      </c>
      <c r="D2838" s="327">
        <v>2.29</v>
      </c>
      <c r="E2838" s="327">
        <v>2.29</v>
      </c>
      <c r="F2838" s="327"/>
      <c r="G2838" s="327"/>
      <c r="H2838" s="328">
        <v>26.37</v>
      </c>
      <c r="I2838" s="328">
        <v>26.37</v>
      </c>
      <c r="J2838" s="328"/>
      <c r="K2838" s="328"/>
      <c r="L2838" s="355">
        <v>11.5</v>
      </c>
      <c r="M2838" s="355">
        <v>11.5</v>
      </c>
      <c r="N2838" s="354" t="s">
        <v>138</v>
      </c>
      <c r="O2838" s="354" t="s">
        <v>138</v>
      </c>
      <c r="P2838" s="329"/>
      <c r="Q2838" s="329"/>
      <c r="R2838" s="329">
        <v>6</v>
      </c>
    </row>
    <row r="2839" spans="1:18" ht="36">
      <c r="A2839" s="325">
        <v>26</v>
      </c>
      <c r="B2839" s="322" t="s">
        <v>5067</v>
      </c>
      <c r="C2839" s="326" t="s">
        <v>5068</v>
      </c>
      <c r="D2839" s="327">
        <v>2.11</v>
      </c>
      <c r="E2839" s="327">
        <v>2.11</v>
      </c>
      <c r="F2839" s="327"/>
      <c r="G2839" s="327"/>
      <c r="H2839" s="328">
        <v>24.26</v>
      </c>
      <c r="I2839" s="328">
        <v>24.26</v>
      </c>
      <c r="J2839" s="328"/>
      <c r="K2839" s="328"/>
      <c r="L2839" s="354">
        <v>11.497630331753555</v>
      </c>
      <c r="M2839" s="354">
        <v>11.497630331753555</v>
      </c>
      <c r="N2839" s="354" t="s">
        <v>138</v>
      </c>
      <c r="O2839" s="354" t="s">
        <v>138</v>
      </c>
      <c r="P2839" s="329"/>
      <c r="Q2839" s="329"/>
      <c r="R2839" s="329">
        <v>6</v>
      </c>
    </row>
    <row r="2840" spans="1:18" ht="36">
      <c r="A2840" s="325">
        <v>27</v>
      </c>
      <c r="B2840" s="322" t="s">
        <v>5069</v>
      </c>
      <c r="C2840" s="326" t="s">
        <v>5070</v>
      </c>
      <c r="D2840" s="327">
        <v>2.93</v>
      </c>
      <c r="E2840" s="327">
        <v>2.93</v>
      </c>
      <c r="F2840" s="327"/>
      <c r="G2840" s="327"/>
      <c r="H2840" s="328">
        <v>33.75</v>
      </c>
      <c r="I2840" s="328">
        <v>33.75</v>
      </c>
      <c r="J2840" s="328"/>
      <c r="K2840" s="328"/>
      <c r="L2840" s="355">
        <v>11.5</v>
      </c>
      <c r="M2840" s="355">
        <v>11.5</v>
      </c>
      <c r="N2840" s="354" t="s">
        <v>138</v>
      </c>
      <c r="O2840" s="354" t="s">
        <v>138</v>
      </c>
      <c r="P2840" s="329"/>
      <c r="Q2840" s="329"/>
      <c r="R2840" s="329">
        <v>6</v>
      </c>
    </row>
    <row r="2841" spans="1:18" ht="36">
      <c r="A2841" s="325">
        <v>28</v>
      </c>
      <c r="B2841" s="322" t="s">
        <v>5071</v>
      </c>
      <c r="C2841" s="326" t="s">
        <v>5072</v>
      </c>
      <c r="D2841" s="327">
        <v>3.76</v>
      </c>
      <c r="E2841" s="327">
        <v>3.76</v>
      </c>
      <c r="F2841" s="327"/>
      <c r="G2841" s="327"/>
      <c r="H2841" s="328">
        <v>43.24</v>
      </c>
      <c r="I2841" s="328">
        <v>43.24</v>
      </c>
      <c r="J2841" s="328"/>
      <c r="K2841" s="328"/>
      <c r="L2841" s="354">
        <v>11.500000000000002</v>
      </c>
      <c r="M2841" s="354">
        <v>11.500000000000002</v>
      </c>
      <c r="N2841" s="354" t="s">
        <v>138</v>
      </c>
      <c r="O2841" s="354" t="s">
        <v>138</v>
      </c>
      <c r="P2841" s="329"/>
      <c r="Q2841" s="329"/>
      <c r="R2841" s="329">
        <v>6</v>
      </c>
    </row>
    <row r="2842" spans="1:18" ht="36">
      <c r="A2842" s="325">
        <v>29</v>
      </c>
      <c r="B2842" s="322" t="s">
        <v>5073</v>
      </c>
      <c r="C2842" s="326" t="s">
        <v>5074</v>
      </c>
      <c r="D2842" s="327">
        <v>4.8600000000000003</v>
      </c>
      <c r="E2842" s="327">
        <v>4.8600000000000003</v>
      </c>
      <c r="F2842" s="327"/>
      <c r="G2842" s="327"/>
      <c r="H2842" s="328">
        <v>55.89</v>
      </c>
      <c r="I2842" s="328">
        <v>55.89</v>
      </c>
      <c r="J2842" s="328"/>
      <c r="K2842" s="328"/>
      <c r="L2842" s="354">
        <v>11.5</v>
      </c>
      <c r="M2842" s="354">
        <v>11.5</v>
      </c>
      <c r="N2842" s="354" t="s">
        <v>138</v>
      </c>
      <c r="O2842" s="354" t="s">
        <v>138</v>
      </c>
      <c r="P2842" s="329"/>
      <c r="Q2842" s="329"/>
      <c r="R2842" s="329">
        <v>6</v>
      </c>
    </row>
    <row r="2843" spans="1:18" ht="24">
      <c r="A2843" s="330">
        <v>30</v>
      </c>
      <c r="B2843" s="331" t="s">
        <v>5075</v>
      </c>
      <c r="C2843" s="332" t="s">
        <v>5076</v>
      </c>
      <c r="D2843" s="333">
        <v>4.7699999999999996</v>
      </c>
      <c r="E2843" s="333">
        <v>4.7699999999999996</v>
      </c>
      <c r="F2843" s="333"/>
      <c r="G2843" s="333"/>
      <c r="H2843" s="334">
        <v>54.84</v>
      </c>
      <c r="I2843" s="334">
        <v>54.84</v>
      </c>
      <c r="J2843" s="334"/>
      <c r="K2843" s="334"/>
      <c r="L2843" s="355">
        <v>11.496855345911952</v>
      </c>
      <c r="M2843" s="355">
        <v>11.496855345911952</v>
      </c>
      <c r="N2843" s="355" t="s">
        <v>138</v>
      </c>
      <c r="O2843" s="355" t="s">
        <v>138</v>
      </c>
      <c r="P2843" s="335"/>
      <c r="Q2843" s="335"/>
      <c r="R2843" s="335">
        <v>6</v>
      </c>
    </row>
    <row r="2844" spans="1:18" ht="12.75">
      <c r="A2844" s="360" t="s">
        <v>5077</v>
      </c>
      <c r="B2844" s="361"/>
      <c r="C2844" s="361"/>
      <c r="D2844" s="361"/>
      <c r="E2844" s="361"/>
      <c r="F2844" s="361"/>
      <c r="G2844" s="361"/>
      <c r="H2844" s="361"/>
      <c r="I2844" s="361"/>
      <c r="J2844" s="361"/>
      <c r="K2844" s="361"/>
      <c r="L2844" s="361"/>
      <c r="M2844" s="361"/>
      <c r="N2844" s="361"/>
      <c r="O2844" s="361"/>
      <c r="P2844" s="361"/>
      <c r="Q2844" s="361"/>
      <c r="R2844" s="361"/>
    </row>
    <row r="2845" spans="1:18" ht="48">
      <c r="A2845" s="325">
        <v>31</v>
      </c>
      <c r="B2845" s="322" t="s">
        <v>5078</v>
      </c>
      <c r="C2845" s="326" t="s">
        <v>5079</v>
      </c>
      <c r="D2845" s="327">
        <v>0.71</v>
      </c>
      <c r="E2845" s="327">
        <v>0.71</v>
      </c>
      <c r="F2845" s="327"/>
      <c r="G2845" s="327"/>
      <c r="H2845" s="328">
        <v>8.17</v>
      </c>
      <c r="I2845" s="328">
        <v>8.17</v>
      </c>
      <c r="J2845" s="328"/>
      <c r="K2845" s="328"/>
      <c r="L2845" s="355">
        <v>11.5</v>
      </c>
      <c r="M2845" s="355">
        <v>11.5</v>
      </c>
      <c r="N2845" s="354" t="s">
        <v>138</v>
      </c>
      <c r="O2845" s="354" t="s">
        <v>138</v>
      </c>
      <c r="P2845" s="329"/>
      <c r="Q2845" s="329"/>
      <c r="R2845" s="329">
        <v>7</v>
      </c>
    </row>
    <row r="2846" spans="1:18" ht="48">
      <c r="A2846" s="325">
        <v>32</v>
      </c>
      <c r="B2846" s="322" t="s">
        <v>5080</v>
      </c>
      <c r="C2846" s="326" t="s">
        <v>5081</v>
      </c>
      <c r="D2846" s="327">
        <v>1.24</v>
      </c>
      <c r="E2846" s="327">
        <v>1.24</v>
      </c>
      <c r="F2846" s="327"/>
      <c r="G2846" s="327"/>
      <c r="H2846" s="328">
        <v>14.3</v>
      </c>
      <c r="I2846" s="328">
        <v>14.3</v>
      </c>
      <c r="J2846" s="328"/>
      <c r="K2846" s="328"/>
      <c r="L2846" s="355">
        <v>11.5</v>
      </c>
      <c r="M2846" s="355">
        <v>11.5</v>
      </c>
      <c r="N2846" s="354" t="s">
        <v>138</v>
      </c>
      <c r="O2846" s="354" t="s">
        <v>138</v>
      </c>
      <c r="P2846" s="329"/>
      <c r="Q2846" s="329"/>
      <c r="R2846" s="329">
        <v>7</v>
      </c>
    </row>
    <row r="2847" spans="1:18" ht="48">
      <c r="A2847" s="325">
        <v>33</v>
      </c>
      <c r="B2847" s="322" t="s">
        <v>5082</v>
      </c>
      <c r="C2847" s="326" t="s">
        <v>5083</v>
      </c>
      <c r="D2847" s="327">
        <v>0.98</v>
      </c>
      <c r="E2847" s="327">
        <v>0.98</v>
      </c>
      <c r="F2847" s="327"/>
      <c r="G2847" s="327"/>
      <c r="H2847" s="328">
        <v>11.23</v>
      </c>
      <c r="I2847" s="328">
        <v>11.23</v>
      </c>
      <c r="J2847" s="328"/>
      <c r="K2847" s="328"/>
      <c r="L2847" s="355">
        <v>11.5</v>
      </c>
      <c r="M2847" s="355">
        <v>11.5</v>
      </c>
      <c r="N2847" s="354" t="s">
        <v>138</v>
      </c>
      <c r="O2847" s="354" t="s">
        <v>138</v>
      </c>
      <c r="P2847" s="329"/>
      <c r="Q2847" s="329"/>
      <c r="R2847" s="329">
        <v>7</v>
      </c>
    </row>
    <row r="2848" spans="1:18" ht="48">
      <c r="A2848" s="330">
        <v>34</v>
      </c>
      <c r="B2848" s="331" t="s">
        <v>5084</v>
      </c>
      <c r="C2848" s="332" t="s">
        <v>5085</v>
      </c>
      <c r="D2848" s="333">
        <v>1.86</v>
      </c>
      <c r="E2848" s="333">
        <v>1.86</v>
      </c>
      <c r="F2848" s="333"/>
      <c r="G2848" s="333"/>
      <c r="H2848" s="334">
        <v>21.45</v>
      </c>
      <c r="I2848" s="334">
        <v>21.45</v>
      </c>
      <c r="J2848" s="334"/>
      <c r="K2848" s="334"/>
      <c r="L2848" s="355">
        <v>11.5</v>
      </c>
      <c r="M2848" s="355">
        <v>11.5</v>
      </c>
      <c r="N2848" s="355" t="s">
        <v>138</v>
      </c>
      <c r="O2848" s="355" t="s">
        <v>138</v>
      </c>
      <c r="P2848" s="335"/>
      <c r="Q2848" s="335"/>
      <c r="R2848" s="335">
        <v>7</v>
      </c>
    </row>
    <row r="2849" spans="1:18" ht="12.75">
      <c r="A2849" s="360" t="s">
        <v>5086</v>
      </c>
      <c r="B2849" s="361"/>
      <c r="C2849" s="361"/>
      <c r="D2849" s="361"/>
      <c r="E2849" s="361"/>
      <c r="F2849" s="361"/>
      <c r="G2849" s="361"/>
      <c r="H2849" s="361"/>
      <c r="I2849" s="361"/>
      <c r="J2849" s="361"/>
      <c r="K2849" s="361"/>
      <c r="L2849" s="361"/>
      <c r="M2849" s="361"/>
      <c r="N2849" s="361"/>
      <c r="O2849" s="361"/>
      <c r="P2849" s="361"/>
      <c r="Q2849" s="361"/>
      <c r="R2849" s="361"/>
    </row>
    <row r="2850" spans="1:18" ht="36">
      <c r="A2850" s="325">
        <v>35</v>
      </c>
      <c r="B2850" s="322" t="s">
        <v>5087</v>
      </c>
      <c r="C2850" s="326" t="s">
        <v>5088</v>
      </c>
      <c r="D2850" s="327">
        <v>17.8</v>
      </c>
      <c r="E2850" s="327">
        <v>2.13</v>
      </c>
      <c r="F2850" s="327">
        <v>5.25</v>
      </c>
      <c r="G2850" s="327">
        <v>10.42</v>
      </c>
      <c r="H2850" s="328">
        <v>111.51</v>
      </c>
      <c r="I2850" s="328">
        <v>24.51</v>
      </c>
      <c r="J2850" s="328">
        <v>27.64</v>
      </c>
      <c r="K2850" s="328">
        <v>59.36</v>
      </c>
      <c r="L2850" s="354">
        <v>6.2646067415730338</v>
      </c>
      <c r="M2850" s="355">
        <v>11.5</v>
      </c>
      <c r="N2850" s="354">
        <v>5.2647619047619045</v>
      </c>
      <c r="O2850" s="354">
        <v>5.6967370441458733</v>
      </c>
      <c r="P2850" s="329"/>
      <c r="Q2850" s="329"/>
      <c r="R2850" s="329">
        <v>8</v>
      </c>
    </row>
    <row r="2851" spans="1:18" ht="36">
      <c r="A2851" s="325">
        <v>36</v>
      </c>
      <c r="B2851" s="322" t="s">
        <v>5089</v>
      </c>
      <c r="C2851" s="326" t="s">
        <v>5090</v>
      </c>
      <c r="D2851" s="327">
        <v>2</v>
      </c>
      <c r="E2851" s="327"/>
      <c r="F2851" s="327"/>
      <c r="G2851" s="327">
        <v>2</v>
      </c>
      <c r="H2851" s="328">
        <v>11.3</v>
      </c>
      <c r="I2851" s="328">
        <v>0</v>
      </c>
      <c r="J2851" s="328"/>
      <c r="K2851" s="328">
        <v>11.3</v>
      </c>
      <c r="L2851" s="354">
        <v>5.65</v>
      </c>
      <c r="M2851" s="354" t="s">
        <v>138</v>
      </c>
      <c r="N2851" s="354" t="s">
        <v>138</v>
      </c>
      <c r="O2851" s="354">
        <v>5.65</v>
      </c>
      <c r="P2851" s="329"/>
      <c r="Q2851" s="329"/>
      <c r="R2851" s="329">
        <v>8</v>
      </c>
    </row>
    <row r="2852" spans="1:18" ht="36">
      <c r="A2852" s="325">
        <v>37</v>
      </c>
      <c r="B2852" s="322" t="s">
        <v>5091</v>
      </c>
      <c r="C2852" s="326" t="s">
        <v>5092</v>
      </c>
      <c r="D2852" s="327">
        <v>21.67</v>
      </c>
      <c r="E2852" s="327">
        <v>2.13</v>
      </c>
      <c r="F2852" s="327">
        <v>5.25</v>
      </c>
      <c r="G2852" s="327">
        <v>14.29</v>
      </c>
      <c r="H2852" s="328">
        <v>91.35</v>
      </c>
      <c r="I2852" s="328">
        <v>24.51</v>
      </c>
      <c r="J2852" s="328">
        <v>27.64</v>
      </c>
      <c r="K2852" s="328">
        <v>39.200000000000003</v>
      </c>
      <c r="L2852" s="354">
        <v>4.2155053068758646</v>
      </c>
      <c r="M2852" s="355">
        <v>11.5</v>
      </c>
      <c r="N2852" s="354">
        <v>5.2647619047619045</v>
      </c>
      <c r="O2852" s="354">
        <v>2.7431770468859344</v>
      </c>
      <c r="P2852" s="329"/>
      <c r="Q2852" s="329"/>
      <c r="R2852" s="329">
        <v>8</v>
      </c>
    </row>
    <row r="2853" spans="1:18" ht="36">
      <c r="A2853" s="325">
        <v>38</v>
      </c>
      <c r="B2853" s="322" t="s">
        <v>5093</v>
      </c>
      <c r="C2853" s="326" t="s">
        <v>5094</v>
      </c>
      <c r="D2853" s="327">
        <v>2.8</v>
      </c>
      <c r="E2853" s="327"/>
      <c r="F2853" s="327"/>
      <c r="G2853" s="327">
        <v>2.8</v>
      </c>
      <c r="H2853" s="328">
        <v>7.14</v>
      </c>
      <c r="I2853" s="328">
        <v>0</v>
      </c>
      <c r="J2853" s="328"/>
      <c r="K2853" s="328">
        <v>7.14</v>
      </c>
      <c r="L2853" s="354">
        <v>2.5500000000000003</v>
      </c>
      <c r="M2853" s="354" t="s">
        <v>138</v>
      </c>
      <c r="N2853" s="354" t="s">
        <v>138</v>
      </c>
      <c r="O2853" s="354">
        <v>2.5500000000000003</v>
      </c>
      <c r="P2853" s="329"/>
      <c r="Q2853" s="329"/>
      <c r="R2853" s="329">
        <v>8</v>
      </c>
    </row>
    <row r="2854" spans="1:18" ht="36">
      <c r="A2854" s="325">
        <v>39</v>
      </c>
      <c r="B2854" s="322" t="s">
        <v>5095</v>
      </c>
      <c r="C2854" s="326" t="s">
        <v>5096</v>
      </c>
      <c r="D2854" s="327">
        <v>13.1</v>
      </c>
      <c r="E2854" s="327">
        <v>2.13</v>
      </c>
      <c r="F2854" s="327">
        <v>5.25</v>
      </c>
      <c r="G2854" s="327">
        <v>5.72</v>
      </c>
      <c r="H2854" s="328">
        <v>66.010000000000005</v>
      </c>
      <c r="I2854" s="328">
        <v>24.51</v>
      </c>
      <c r="J2854" s="328">
        <v>27.64</v>
      </c>
      <c r="K2854" s="328">
        <v>13.86</v>
      </c>
      <c r="L2854" s="354">
        <v>5.0389312977099241</v>
      </c>
      <c r="M2854" s="355">
        <v>11.5</v>
      </c>
      <c r="N2854" s="354">
        <v>5.2647619047619045</v>
      </c>
      <c r="O2854" s="354">
        <v>2.4230769230769229</v>
      </c>
      <c r="P2854" s="329"/>
      <c r="Q2854" s="329"/>
      <c r="R2854" s="329">
        <v>8</v>
      </c>
    </row>
    <row r="2855" spans="1:18" ht="36">
      <c r="A2855" s="330">
        <v>40</v>
      </c>
      <c r="B2855" s="331" t="s">
        <v>5097</v>
      </c>
      <c r="C2855" s="332" t="s">
        <v>5098</v>
      </c>
      <c r="D2855" s="333">
        <v>1.03</v>
      </c>
      <c r="E2855" s="333"/>
      <c r="F2855" s="333"/>
      <c r="G2855" s="333">
        <v>1.03</v>
      </c>
      <c r="H2855" s="334">
        <v>1.91</v>
      </c>
      <c r="I2855" s="334">
        <v>0</v>
      </c>
      <c r="J2855" s="334"/>
      <c r="K2855" s="334">
        <v>1.91</v>
      </c>
      <c r="L2855" s="355">
        <v>1.8543689320388348</v>
      </c>
      <c r="M2855" s="355" t="s">
        <v>138</v>
      </c>
      <c r="N2855" s="355" t="s">
        <v>138</v>
      </c>
      <c r="O2855" s="355">
        <v>1.8543689320388348</v>
      </c>
      <c r="P2855" s="335"/>
      <c r="Q2855" s="335"/>
      <c r="R2855" s="335">
        <v>8</v>
      </c>
    </row>
    <row r="2856" spans="1:18" ht="12.75">
      <c r="A2856" s="360" t="s">
        <v>5099</v>
      </c>
      <c r="B2856" s="361"/>
      <c r="C2856" s="361"/>
      <c r="D2856" s="361"/>
      <c r="E2856" s="361"/>
      <c r="F2856" s="361"/>
      <c r="G2856" s="361"/>
      <c r="H2856" s="361"/>
      <c r="I2856" s="361"/>
      <c r="J2856" s="361"/>
      <c r="K2856" s="361"/>
      <c r="L2856" s="361"/>
      <c r="M2856" s="361"/>
      <c r="N2856" s="361"/>
      <c r="O2856" s="361"/>
      <c r="P2856" s="361"/>
      <c r="Q2856" s="361"/>
      <c r="R2856" s="361"/>
    </row>
    <row r="2857" spans="1:18" ht="36">
      <c r="A2857" s="325">
        <v>41</v>
      </c>
      <c r="B2857" s="322" t="s">
        <v>5100</v>
      </c>
      <c r="C2857" s="326" t="s">
        <v>5101</v>
      </c>
      <c r="D2857" s="327">
        <v>20913.89</v>
      </c>
      <c r="E2857" s="327">
        <v>843.22</v>
      </c>
      <c r="F2857" s="327">
        <v>7042.42</v>
      </c>
      <c r="G2857" s="327">
        <v>13028.25</v>
      </c>
      <c r="H2857" s="328">
        <v>137377.06</v>
      </c>
      <c r="I2857" s="328">
        <v>9697.0499999999993</v>
      </c>
      <c r="J2857" s="328">
        <v>45149.75</v>
      </c>
      <c r="K2857" s="328">
        <v>82530.259999999995</v>
      </c>
      <c r="L2857" s="354">
        <v>6.5686995580449166</v>
      </c>
      <c r="M2857" s="354">
        <v>11.500023718602499</v>
      </c>
      <c r="N2857" s="354">
        <v>6.4111129412900683</v>
      </c>
      <c r="O2857" s="354">
        <v>6.3347157139293451</v>
      </c>
      <c r="P2857" s="329"/>
      <c r="Q2857" s="329"/>
      <c r="R2857" s="329">
        <v>9</v>
      </c>
    </row>
    <row r="2858" spans="1:18" ht="36">
      <c r="A2858" s="325">
        <v>42</v>
      </c>
      <c r="B2858" s="322" t="s">
        <v>5102</v>
      </c>
      <c r="C2858" s="326" t="s">
        <v>5103</v>
      </c>
      <c r="D2858" s="327">
        <v>7716.29</v>
      </c>
      <c r="E2858" s="327">
        <v>843.22</v>
      </c>
      <c r="F2858" s="327">
        <v>6792.32</v>
      </c>
      <c r="G2858" s="327">
        <v>80.75</v>
      </c>
      <c r="H2858" s="328">
        <v>53651.25</v>
      </c>
      <c r="I2858" s="328">
        <v>9697.0499999999993</v>
      </c>
      <c r="J2858" s="328">
        <v>43396.2</v>
      </c>
      <c r="K2858" s="328">
        <v>558</v>
      </c>
      <c r="L2858" s="354">
        <v>6.9529851781102057</v>
      </c>
      <c r="M2858" s="354">
        <v>11.500023718602499</v>
      </c>
      <c r="N2858" s="354">
        <v>6.3890099406388394</v>
      </c>
      <c r="O2858" s="354">
        <v>6.9102167182662537</v>
      </c>
      <c r="P2858" s="329"/>
      <c r="Q2858" s="329"/>
      <c r="R2858" s="329">
        <v>9</v>
      </c>
    </row>
    <row r="2859" spans="1:18" ht="36">
      <c r="A2859" s="325">
        <v>43</v>
      </c>
      <c r="B2859" s="322" t="s">
        <v>5104</v>
      </c>
      <c r="C2859" s="326" t="s">
        <v>5105</v>
      </c>
      <c r="D2859" s="327">
        <v>7751.03</v>
      </c>
      <c r="E2859" s="327">
        <v>477.34</v>
      </c>
      <c r="F2859" s="327">
        <v>3022.36</v>
      </c>
      <c r="G2859" s="327">
        <v>4251.33</v>
      </c>
      <c r="H2859" s="328">
        <v>58914.6</v>
      </c>
      <c r="I2859" s="328">
        <v>5489.39</v>
      </c>
      <c r="J2859" s="328">
        <v>19694.41</v>
      </c>
      <c r="K2859" s="328">
        <v>33730.800000000003</v>
      </c>
      <c r="L2859" s="354">
        <v>7.6008736903353489</v>
      </c>
      <c r="M2859" s="354">
        <v>11.499958101143839</v>
      </c>
      <c r="N2859" s="354">
        <v>6.5162356569038762</v>
      </c>
      <c r="O2859" s="354">
        <v>7.9341758931910729</v>
      </c>
      <c r="P2859" s="329"/>
      <c r="Q2859" s="329"/>
      <c r="R2859" s="329">
        <v>9</v>
      </c>
    </row>
    <row r="2860" spans="1:18" ht="36">
      <c r="A2860" s="330">
        <v>44</v>
      </c>
      <c r="B2860" s="331" t="s">
        <v>5106</v>
      </c>
      <c r="C2860" s="332" t="s">
        <v>5107</v>
      </c>
      <c r="D2860" s="333">
        <v>3298.05</v>
      </c>
      <c r="E2860" s="333">
        <v>477.34</v>
      </c>
      <c r="F2860" s="333">
        <v>2772.26</v>
      </c>
      <c r="G2860" s="333">
        <v>48.45</v>
      </c>
      <c r="H2860" s="334">
        <v>23765.05</v>
      </c>
      <c r="I2860" s="334">
        <v>5489.39</v>
      </c>
      <c r="J2860" s="334">
        <v>17940.86</v>
      </c>
      <c r="K2860" s="334">
        <v>334.8</v>
      </c>
      <c r="L2860" s="355">
        <v>7.2057882688255175</v>
      </c>
      <c r="M2860" s="355">
        <v>11.499958101143839</v>
      </c>
      <c r="N2860" s="355">
        <v>6.4715647161521641</v>
      </c>
      <c r="O2860" s="355">
        <v>6.9102167182662537</v>
      </c>
      <c r="P2860" s="335"/>
      <c r="Q2860" s="335"/>
      <c r="R2860" s="335">
        <v>9</v>
      </c>
    </row>
    <row r="2861" spans="1:18" ht="12.75">
      <c r="A2861" s="360" t="s">
        <v>5108</v>
      </c>
      <c r="B2861" s="361"/>
      <c r="C2861" s="361"/>
      <c r="D2861" s="361"/>
      <c r="E2861" s="361"/>
      <c r="F2861" s="361"/>
      <c r="G2861" s="361"/>
      <c r="H2861" s="361"/>
      <c r="I2861" s="361"/>
      <c r="J2861" s="361"/>
      <c r="K2861" s="361"/>
      <c r="L2861" s="361"/>
      <c r="M2861" s="361"/>
      <c r="N2861" s="361"/>
      <c r="O2861" s="361"/>
      <c r="P2861" s="361"/>
      <c r="Q2861" s="361"/>
      <c r="R2861" s="361"/>
    </row>
    <row r="2862" spans="1:18" ht="60">
      <c r="A2862" s="325">
        <v>45</v>
      </c>
      <c r="B2862" s="322" t="s">
        <v>5109</v>
      </c>
      <c r="C2862" s="326" t="s">
        <v>5110</v>
      </c>
      <c r="D2862" s="327">
        <v>57781.39</v>
      </c>
      <c r="E2862" s="327">
        <v>349.98</v>
      </c>
      <c r="F2862" s="327">
        <v>4196.72</v>
      </c>
      <c r="G2862" s="327">
        <v>53234.69</v>
      </c>
      <c r="H2862" s="328">
        <v>326097.40000000002</v>
      </c>
      <c r="I2862" s="328">
        <v>4024.96</v>
      </c>
      <c r="J2862" s="328">
        <v>26313.55</v>
      </c>
      <c r="K2862" s="328">
        <v>295758.89</v>
      </c>
      <c r="L2862" s="354">
        <v>5.6436406254678202</v>
      </c>
      <c r="M2862" s="354">
        <v>11.500542888165038</v>
      </c>
      <c r="N2862" s="354">
        <v>6.2700275453211072</v>
      </c>
      <c r="O2862" s="354">
        <v>5.5557549034285723</v>
      </c>
      <c r="P2862" s="329"/>
      <c r="Q2862" s="329"/>
      <c r="R2862" s="329">
        <v>10</v>
      </c>
    </row>
    <row r="2863" spans="1:18" ht="60">
      <c r="A2863" s="330">
        <v>46</v>
      </c>
      <c r="B2863" s="331" t="s">
        <v>5111</v>
      </c>
      <c r="C2863" s="332" t="s">
        <v>5112</v>
      </c>
      <c r="D2863" s="333">
        <v>57869.74</v>
      </c>
      <c r="E2863" s="333">
        <v>984.92</v>
      </c>
      <c r="F2863" s="333">
        <v>3650.13</v>
      </c>
      <c r="G2863" s="333">
        <v>53234.69</v>
      </c>
      <c r="H2863" s="334">
        <v>330590.28999999998</v>
      </c>
      <c r="I2863" s="334">
        <v>11327.04</v>
      </c>
      <c r="J2863" s="334">
        <v>23504.36</v>
      </c>
      <c r="K2863" s="334">
        <v>295758.89</v>
      </c>
      <c r="L2863" s="355">
        <v>5.7126624380894055</v>
      </c>
      <c r="M2863" s="355">
        <v>11.500467043008571</v>
      </c>
      <c r="N2863" s="355">
        <v>6.4393213392399726</v>
      </c>
      <c r="O2863" s="355">
        <v>5.5557549034285723</v>
      </c>
      <c r="P2863" s="335"/>
      <c r="Q2863" s="335"/>
      <c r="R2863" s="335">
        <v>10</v>
      </c>
    </row>
    <row r="2864" spans="1:18" ht="12.75">
      <c r="A2864" s="360" t="s">
        <v>5113</v>
      </c>
      <c r="B2864" s="361"/>
      <c r="C2864" s="361"/>
      <c r="D2864" s="361"/>
      <c r="E2864" s="361"/>
      <c r="F2864" s="361"/>
      <c r="G2864" s="361"/>
      <c r="H2864" s="361"/>
      <c r="I2864" s="361"/>
      <c r="J2864" s="361"/>
      <c r="K2864" s="361"/>
      <c r="L2864" s="361"/>
      <c r="M2864" s="361"/>
      <c r="N2864" s="361"/>
      <c r="O2864" s="361"/>
      <c r="P2864" s="361"/>
      <c r="Q2864" s="361"/>
      <c r="R2864" s="361"/>
    </row>
    <row r="2865" spans="1:18">
      <c r="A2865" s="330">
        <v>47</v>
      </c>
      <c r="B2865" s="331" t="s">
        <v>5114</v>
      </c>
      <c r="C2865" s="332" t="s">
        <v>5115</v>
      </c>
      <c r="D2865" s="333">
        <v>405.37</v>
      </c>
      <c r="E2865" s="333">
        <v>122.99</v>
      </c>
      <c r="F2865" s="333">
        <v>59.75</v>
      </c>
      <c r="G2865" s="333">
        <v>222.63</v>
      </c>
      <c r="H2865" s="334">
        <v>2980.28</v>
      </c>
      <c r="I2865" s="334">
        <v>1414.48</v>
      </c>
      <c r="J2865" s="334">
        <v>319.70999999999998</v>
      </c>
      <c r="K2865" s="334">
        <v>1246.0899999999999</v>
      </c>
      <c r="L2865" s="355">
        <v>7.3519994079482949</v>
      </c>
      <c r="M2865" s="355">
        <v>11.500772420521994</v>
      </c>
      <c r="N2865" s="355">
        <v>5.350794979079498</v>
      </c>
      <c r="O2865" s="355">
        <v>5.5971342586354034</v>
      </c>
      <c r="P2865" s="335"/>
      <c r="Q2865" s="335"/>
      <c r="R2865" s="335">
        <v>11</v>
      </c>
    </row>
    <row r="2866" spans="1:18" ht="12.75">
      <c r="A2866" s="360" t="s">
        <v>5116</v>
      </c>
      <c r="B2866" s="361"/>
      <c r="C2866" s="361"/>
      <c r="D2866" s="361"/>
      <c r="E2866" s="361"/>
      <c r="F2866" s="361"/>
      <c r="G2866" s="361"/>
      <c r="H2866" s="361"/>
      <c r="I2866" s="361"/>
      <c r="J2866" s="361"/>
      <c r="K2866" s="361"/>
      <c r="L2866" s="361"/>
      <c r="M2866" s="361"/>
      <c r="N2866" s="361"/>
      <c r="O2866" s="361"/>
      <c r="P2866" s="361"/>
      <c r="Q2866" s="361"/>
      <c r="R2866" s="361"/>
    </row>
    <row r="2867" spans="1:18" ht="36">
      <c r="A2867" s="325">
        <v>48</v>
      </c>
      <c r="B2867" s="322" t="s">
        <v>5117</v>
      </c>
      <c r="C2867" s="326" t="s">
        <v>5118</v>
      </c>
      <c r="D2867" s="327">
        <v>3608.62</v>
      </c>
      <c r="E2867" s="327">
        <v>2659.27</v>
      </c>
      <c r="F2867" s="327">
        <v>949.35</v>
      </c>
      <c r="G2867" s="327"/>
      <c r="H2867" s="328">
        <v>35724.47</v>
      </c>
      <c r="I2867" s="328">
        <v>30582.97</v>
      </c>
      <c r="J2867" s="328">
        <v>5141.5</v>
      </c>
      <c r="K2867" s="328"/>
      <c r="L2867" s="354">
        <v>9.8997594648369738</v>
      </c>
      <c r="M2867" s="354">
        <v>11.500513298762442</v>
      </c>
      <c r="N2867" s="354">
        <v>5.4158108179280555</v>
      </c>
      <c r="O2867" s="354" t="s">
        <v>138</v>
      </c>
      <c r="P2867" s="329"/>
      <c r="Q2867" s="329"/>
      <c r="R2867" s="329">
        <v>12</v>
      </c>
    </row>
    <row r="2868" spans="1:18" ht="24">
      <c r="A2868" s="325">
        <v>49</v>
      </c>
      <c r="B2868" s="322" t="s">
        <v>5119</v>
      </c>
      <c r="C2868" s="326" t="s">
        <v>5120</v>
      </c>
      <c r="D2868" s="327">
        <v>651.08000000000004</v>
      </c>
      <c r="E2868" s="327">
        <v>172.86</v>
      </c>
      <c r="F2868" s="327">
        <v>478.22</v>
      </c>
      <c r="G2868" s="327"/>
      <c r="H2868" s="328">
        <v>5327.14</v>
      </c>
      <c r="I2868" s="328">
        <v>1988</v>
      </c>
      <c r="J2868" s="328">
        <v>3339.14</v>
      </c>
      <c r="K2868" s="328"/>
      <c r="L2868" s="354">
        <v>8.1820052835289054</v>
      </c>
      <c r="M2868" s="354">
        <v>11.500636353118129</v>
      </c>
      <c r="N2868" s="354">
        <v>6.9824348626155324</v>
      </c>
      <c r="O2868" s="354" t="s">
        <v>138</v>
      </c>
      <c r="P2868" s="329"/>
      <c r="Q2868" s="329"/>
      <c r="R2868" s="329">
        <v>12</v>
      </c>
    </row>
    <row r="2869" spans="1:18" ht="24">
      <c r="A2869" s="325">
        <v>50</v>
      </c>
      <c r="B2869" s="322" t="s">
        <v>5121</v>
      </c>
      <c r="C2869" s="326" t="s">
        <v>5122</v>
      </c>
      <c r="D2869" s="327">
        <v>943.6</v>
      </c>
      <c r="E2869" s="327">
        <v>228.25</v>
      </c>
      <c r="F2869" s="327">
        <v>715.35</v>
      </c>
      <c r="G2869" s="327"/>
      <c r="H2869" s="328">
        <v>7613.75</v>
      </c>
      <c r="I2869" s="328">
        <v>2624.84</v>
      </c>
      <c r="J2869" s="328">
        <v>4988.91</v>
      </c>
      <c r="K2869" s="328"/>
      <c r="L2869" s="354">
        <v>8.0688321322594323</v>
      </c>
      <c r="M2869" s="354">
        <v>11.499846659364731</v>
      </c>
      <c r="N2869" s="354">
        <v>6.9740826169008177</v>
      </c>
      <c r="O2869" s="354" t="s">
        <v>138</v>
      </c>
      <c r="P2869" s="329"/>
      <c r="Q2869" s="329"/>
      <c r="R2869" s="329">
        <v>12</v>
      </c>
    </row>
    <row r="2870" spans="1:18" ht="36">
      <c r="A2870" s="325">
        <v>51</v>
      </c>
      <c r="B2870" s="322" t="s">
        <v>5123</v>
      </c>
      <c r="C2870" s="326" t="s">
        <v>5124</v>
      </c>
      <c r="D2870" s="327">
        <v>6861.89</v>
      </c>
      <c r="E2870" s="327">
        <v>2416.4699999999998</v>
      </c>
      <c r="F2870" s="327">
        <v>4445.42</v>
      </c>
      <c r="G2870" s="327"/>
      <c r="H2870" s="328">
        <v>52008.62</v>
      </c>
      <c r="I2870" s="328">
        <v>27790.57</v>
      </c>
      <c r="J2870" s="328">
        <v>24218.05</v>
      </c>
      <c r="K2870" s="328"/>
      <c r="L2870" s="354">
        <v>7.5793433004609518</v>
      </c>
      <c r="M2870" s="354">
        <v>11.500482108199151</v>
      </c>
      <c r="N2870" s="354">
        <v>5.4478654435351439</v>
      </c>
      <c r="O2870" s="354" t="s">
        <v>138</v>
      </c>
      <c r="P2870" s="329"/>
      <c r="Q2870" s="329"/>
      <c r="R2870" s="329">
        <v>12</v>
      </c>
    </row>
    <row r="2871" spans="1:18" ht="24">
      <c r="A2871" s="325">
        <v>52</v>
      </c>
      <c r="B2871" s="322" t="s">
        <v>5125</v>
      </c>
      <c r="C2871" s="326" t="s">
        <v>5126</v>
      </c>
      <c r="D2871" s="327">
        <v>2884.18</v>
      </c>
      <c r="E2871" s="327">
        <v>750.78</v>
      </c>
      <c r="F2871" s="327">
        <v>2133.4</v>
      </c>
      <c r="G2871" s="327"/>
      <c r="H2871" s="328">
        <v>22355.09</v>
      </c>
      <c r="I2871" s="328">
        <v>8633.91</v>
      </c>
      <c r="J2871" s="328">
        <v>13721.18</v>
      </c>
      <c r="K2871" s="328"/>
      <c r="L2871" s="354">
        <v>7.750934407699936</v>
      </c>
      <c r="M2871" s="354">
        <v>11.499920083113562</v>
      </c>
      <c r="N2871" s="354">
        <v>6.4316021374332051</v>
      </c>
      <c r="O2871" s="354" t="s">
        <v>138</v>
      </c>
      <c r="P2871" s="329"/>
      <c r="Q2871" s="329"/>
      <c r="R2871" s="329">
        <v>12</v>
      </c>
    </row>
    <row r="2872" spans="1:18" ht="84">
      <c r="A2872" s="325">
        <v>53</v>
      </c>
      <c r="B2872" s="322" t="s">
        <v>5127</v>
      </c>
      <c r="C2872" s="326" t="s">
        <v>5128</v>
      </c>
      <c r="D2872" s="327">
        <v>3317.2</v>
      </c>
      <c r="E2872" s="327">
        <v>48.28</v>
      </c>
      <c r="F2872" s="327">
        <v>3268.92</v>
      </c>
      <c r="G2872" s="327"/>
      <c r="H2872" s="328">
        <v>18825.29</v>
      </c>
      <c r="I2872" s="328">
        <v>555.19000000000005</v>
      </c>
      <c r="J2872" s="328">
        <v>18270.099999999999</v>
      </c>
      <c r="K2872" s="328"/>
      <c r="L2872" s="354">
        <v>5.6750542626311349</v>
      </c>
      <c r="M2872" s="354">
        <v>11.499378624689314</v>
      </c>
      <c r="N2872" s="354">
        <v>5.5890324633212183</v>
      </c>
      <c r="O2872" s="354" t="s">
        <v>138</v>
      </c>
      <c r="P2872" s="329"/>
      <c r="Q2872" s="329"/>
      <c r="R2872" s="329">
        <v>12</v>
      </c>
    </row>
    <row r="2873" spans="1:18" ht="84">
      <c r="A2873" s="325">
        <v>54</v>
      </c>
      <c r="B2873" s="322" t="s">
        <v>5129</v>
      </c>
      <c r="C2873" s="326" t="s">
        <v>5130</v>
      </c>
      <c r="D2873" s="327">
        <v>4592.8</v>
      </c>
      <c r="E2873" s="327">
        <v>67.099999999999994</v>
      </c>
      <c r="F2873" s="327">
        <v>4525.7</v>
      </c>
      <c r="G2873" s="327"/>
      <c r="H2873" s="328">
        <v>26042.28</v>
      </c>
      <c r="I2873" s="328">
        <v>771.7</v>
      </c>
      <c r="J2873" s="328">
        <v>25270.58</v>
      </c>
      <c r="K2873" s="328"/>
      <c r="L2873" s="354">
        <v>5.6702403762410727</v>
      </c>
      <c r="M2873" s="354">
        <v>11.500745156482862</v>
      </c>
      <c r="N2873" s="354">
        <v>5.5837947720794583</v>
      </c>
      <c r="O2873" s="354" t="s">
        <v>138</v>
      </c>
      <c r="P2873" s="329"/>
      <c r="Q2873" s="329"/>
      <c r="R2873" s="329">
        <v>12</v>
      </c>
    </row>
    <row r="2874" spans="1:18" ht="84">
      <c r="A2874" s="325">
        <v>55</v>
      </c>
      <c r="B2874" s="322" t="s">
        <v>5131</v>
      </c>
      <c r="C2874" s="326" t="s">
        <v>5132</v>
      </c>
      <c r="D2874" s="327">
        <v>6279.54</v>
      </c>
      <c r="E2874" s="327">
        <v>91.99</v>
      </c>
      <c r="F2874" s="327">
        <v>6187.55</v>
      </c>
      <c r="G2874" s="327"/>
      <c r="H2874" s="328">
        <v>35585.5</v>
      </c>
      <c r="I2874" s="328">
        <v>1057.8699999999999</v>
      </c>
      <c r="J2874" s="328">
        <v>34527.629999999997</v>
      </c>
      <c r="K2874" s="328"/>
      <c r="L2874" s="354">
        <v>5.6668959828267678</v>
      </c>
      <c r="M2874" s="354">
        <v>11.499836938797694</v>
      </c>
      <c r="N2874" s="354">
        <v>5.5801779379560568</v>
      </c>
      <c r="O2874" s="354" t="s">
        <v>138</v>
      </c>
      <c r="P2874" s="329"/>
      <c r="Q2874" s="329"/>
      <c r="R2874" s="329">
        <v>12</v>
      </c>
    </row>
    <row r="2875" spans="1:18" ht="84">
      <c r="A2875" s="325">
        <v>56</v>
      </c>
      <c r="B2875" s="322" t="s">
        <v>5133</v>
      </c>
      <c r="C2875" s="326" t="s">
        <v>5134</v>
      </c>
      <c r="D2875" s="327">
        <v>9058.08</v>
      </c>
      <c r="E2875" s="327">
        <v>133</v>
      </c>
      <c r="F2875" s="327">
        <v>8925.08</v>
      </c>
      <c r="G2875" s="327"/>
      <c r="H2875" s="328">
        <v>51305.64</v>
      </c>
      <c r="I2875" s="328">
        <v>1529.46</v>
      </c>
      <c r="J2875" s="328">
        <v>49776.18</v>
      </c>
      <c r="K2875" s="328"/>
      <c r="L2875" s="354">
        <v>5.6640745058555453</v>
      </c>
      <c r="M2875" s="354">
        <v>11.499699248120301</v>
      </c>
      <c r="N2875" s="354">
        <v>5.5771130342809254</v>
      </c>
      <c r="O2875" s="354" t="s">
        <v>138</v>
      </c>
      <c r="P2875" s="329"/>
      <c r="Q2875" s="329"/>
      <c r="R2875" s="329">
        <v>12</v>
      </c>
    </row>
    <row r="2876" spans="1:18" ht="84">
      <c r="A2876" s="325">
        <v>57</v>
      </c>
      <c r="B2876" s="322" t="s">
        <v>5135</v>
      </c>
      <c r="C2876" s="326" t="s">
        <v>5136</v>
      </c>
      <c r="D2876" s="327">
        <v>12543.87</v>
      </c>
      <c r="E2876" s="327">
        <v>184.44</v>
      </c>
      <c r="F2876" s="327">
        <v>12359.43</v>
      </c>
      <c r="G2876" s="327"/>
      <c r="H2876" s="328">
        <v>71027.27</v>
      </c>
      <c r="I2876" s="328">
        <v>2121.09</v>
      </c>
      <c r="J2876" s="328">
        <v>68906.179999999993</v>
      </c>
      <c r="K2876" s="328"/>
      <c r="L2876" s="354">
        <v>5.6623091597728612</v>
      </c>
      <c r="M2876" s="354">
        <v>11.500162654521796</v>
      </c>
      <c r="N2876" s="354">
        <v>5.5751907652699186</v>
      </c>
      <c r="O2876" s="354" t="s">
        <v>138</v>
      </c>
      <c r="P2876" s="329"/>
      <c r="Q2876" s="329"/>
      <c r="R2876" s="329">
        <v>12</v>
      </c>
    </row>
    <row r="2877" spans="1:18" ht="84">
      <c r="A2877" s="325">
        <v>58</v>
      </c>
      <c r="B2877" s="322" t="s">
        <v>5137</v>
      </c>
      <c r="C2877" s="326" t="s">
        <v>5138</v>
      </c>
      <c r="D2877" s="327">
        <v>1042.01</v>
      </c>
      <c r="E2877" s="327">
        <v>12.4</v>
      </c>
      <c r="F2877" s="327">
        <v>1029.6099999999999</v>
      </c>
      <c r="G2877" s="327"/>
      <c r="H2877" s="328">
        <v>5894.5</v>
      </c>
      <c r="I2877" s="328">
        <v>142.55000000000001</v>
      </c>
      <c r="J2877" s="328">
        <v>5751.95</v>
      </c>
      <c r="K2877" s="328"/>
      <c r="L2877" s="354">
        <v>5.6568555004270591</v>
      </c>
      <c r="M2877" s="354">
        <v>11.495967741935484</v>
      </c>
      <c r="N2877" s="354">
        <v>5.5865327648332865</v>
      </c>
      <c r="O2877" s="354" t="s">
        <v>138</v>
      </c>
      <c r="P2877" s="329"/>
      <c r="Q2877" s="329"/>
      <c r="R2877" s="329">
        <v>12</v>
      </c>
    </row>
    <row r="2878" spans="1:18" ht="84">
      <c r="A2878" s="325">
        <v>59</v>
      </c>
      <c r="B2878" s="322" t="s">
        <v>5139</v>
      </c>
      <c r="C2878" s="326" t="s">
        <v>5140</v>
      </c>
      <c r="D2878" s="327">
        <v>1782.13</v>
      </c>
      <c r="E2878" s="327">
        <v>21.62</v>
      </c>
      <c r="F2878" s="327">
        <v>1760.51</v>
      </c>
      <c r="G2878" s="327"/>
      <c r="H2878" s="328">
        <v>10038.23</v>
      </c>
      <c r="I2878" s="328">
        <v>248.66</v>
      </c>
      <c r="J2878" s="328">
        <v>9789.57</v>
      </c>
      <c r="K2878" s="328"/>
      <c r="L2878" s="354">
        <v>5.6327147851166854</v>
      </c>
      <c r="M2878" s="354">
        <v>11.501387604070304</v>
      </c>
      <c r="N2878" s="354">
        <v>5.5606443587369565</v>
      </c>
      <c r="O2878" s="354" t="s">
        <v>138</v>
      </c>
      <c r="P2878" s="329"/>
      <c r="Q2878" s="329"/>
      <c r="R2878" s="329">
        <v>12</v>
      </c>
    </row>
    <row r="2879" spans="1:18" ht="84">
      <c r="A2879" s="325">
        <v>60</v>
      </c>
      <c r="B2879" s="322" t="s">
        <v>5141</v>
      </c>
      <c r="C2879" s="326" t="s">
        <v>5142</v>
      </c>
      <c r="D2879" s="327">
        <v>2643.33</v>
      </c>
      <c r="E2879" s="327">
        <v>32.340000000000003</v>
      </c>
      <c r="F2879" s="327">
        <v>2610.9899999999998</v>
      </c>
      <c r="G2879" s="327"/>
      <c r="H2879" s="328">
        <v>14860.19</v>
      </c>
      <c r="I2879" s="328">
        <v>371.91</v>
      </c>
      <c r="J2879" s="328">
        <v>14488.28</v>
      </c>
      <c r="K2879" s="328"/>
      <c r="L2879" s="354">
        <v>5.6217687538067516</v>
      </c>
      <c r="M2879" s="354">
        <v>11.5</v>
      </c>
      <c r="N2879" s="354">
        <v>5.5489603560335361</v>
      </c>
      <c r="O2879" s="354" t="s">
        <v>138</v>
      </c>
      <c r="P2879" s="329"/>
      <c r="Q2879" s="329"/>
      <c r="R2879" s="329">
        <v>12</v>
      </c>
    </row>
    <row r="2880" spans="1:18" ht="84">
      <c r="A2880" s="325">
        <v>61</v>
      </c>
      <c r="B2880" s="322" t="s">
        <v>5143</v>
      </c>
      <c r="C2880" s="326" t="s">
        <v>5144</v>
      </c>
      <c r="D2880" s="327">
        <v>3817.46</v>
      </c>
      <c r="E2880" s="327">
        <v>46.97</v>
      </c>
      <c r="F2880" s="327">
        <v>3770.49</v>
      </c>
      <c r="G2880" s="327"/>
      <c r="H2880" s="328">
        <v>21433.89</v>
      </c>
      <c r="I2880" s="328">
        <v>540.19000000000005</v>
      </c>
      <c r="J2880" s="328">
        <v>20893.7</v>
      </c>
      <c r="K2880" s="328"/>
      <c r="L2880" s="354">
        <v>5.6146993026776961</v>
      </c>
      <c r="M2880" s="354">
        <v>11.500745156482862</v>
      </c>
      <c r="N2880" s="354">
        <v>5.5413752589186025</v>
      </c>
      <c r="O2880" s="354" t="s">
        <v>138</v>
      </c>
      <c r="P2880" s="329"/>
      <c r="Q2880" s="329"/>
      <c r="R2880" s="329">
        <v>12</v>
      </c>
    </row>
    <row r="2881" spans="1:18" ht="84">
      <c r="A2881" s="325">
        <v>62</v>
      </c>
      <c r="B2881" s="322" t="s">
        <v>5145</v>
      </c>
      <c r="C2881" s="326" t="s">
        <v>5146</v>
      </c>
      <c r="D2881" s="327">
        <v>4723.57</v>
      </c>
      <c r="E2881" s="327">
        <v>58.25</v>
      </c>
      <c r="F2881" s="327">
        <v>4665.32</v>
      </c>
      <c r="G2881" s="327"/>
      <c r="H2881" s="328">
        <v>26507.24</v>
      </c>
      <c r="I2881" s="328">
        <v>669.88</v>
      </c>
      <c r="J2881" s="328">
        <v>25837.360000000001</v>
      </c>
      <c r="K2881" s="328"/>
      <c r="L2881" s="354">
        <v>5.611696238226596</v>
      </c>
      <c r="M2881" s="354">
        <v>11.500085836909872</v>
      </c>
      <c r="N2881" s="354">
        <v>5.5381753020157252</v>
      </c>
      <c r="O2881" s="354" t="s">
        <v>138</v>
      </c>
      <c r="P2881" s="329"/>
      <c r="Q2881" s="329"/>
      <c r="R2881" s="329">
        <v>12</v>
      </c>
    </row>
    <row r="2882" spans="1:18" ht="84">
      <c r="A2882" s="325">
        <v>63</v>
      </c>
      <c r="B2882" s="322" t="s">
        <v>5147</v>
      </c>
      <c r="C2882" s="326" t="s">
        <v>5148</v>
      </c>
      <c r="D2882" s="327">
        <v>6294.96</v>
      </c>
      <c r="E2882" s="327">
        <v>77.819999999999993</v>
      </c>
      <c r="F2882" s="327">
        <v>6217.14</v>
      </c>
      <c r="G2882" s="327"/>
      <c r="H2882" s="328">
        <v>35305.35</v>
      </c>
      <c r="I2882" s="328">
        <v>894.95</v>
      </c>
      <c r="J2882" s="328">
        <v>34410.400000000001</v>
      </c>
      <c r="K2882" s="328"/>
      <c r="L2882" s="354">
        <v>5.608510618018224</v>
      </c>
      <c r="M2882" s="354">
        <v>11.500257003341044</v>
      </c>
      <c r="N2882" s="354">
        <v>5.534763572961201</v>
      </c>
      <c r="O2882" s="354" t="s">
        <v>138</v>
      </c>
      <c r="P2882" s="329"/>
      <c r="Q2882" s="329"/>
      <c r="R2882" s="329">
        <v>12</v>
      </c>
    </row>
    <row r="2883" spans="1:18" ht="84">
      <c r="A2883" s="325">
        <v>64</v>
      </c>
      <c r="B2883" s="322" t="s">
        <v>5149</v>
      </c>
      <c r="C2883" s="326" t="s">
        <v>5150</v>
      </c>
      <c r="D2883" s="327">
        <v>7806.5</v>
      </c>
      <c r="E2883" s="327">
        <v>96.65</v>
      </c>
      <c r="F2883" s="327">
        <v>7709.85</v>
      </c>
      <c r="G2883" s="327"/>
      <c r="H2883" s="328">
        <v>43768.3</v>
      </c>
      <c r="I2883" s="328">
        <v>1111.46</v>
      </c>
      <c r="J2883" s="328">
        <v>42656.84</v>
      </c>
      <c r="K2883" s="328"/>
      <c r="L2883" s="354">
        <v>5.6066483058989309</v>
      </c>
      <c r="M2883" s="354">
        <v>11.499844800827729</v>
      </c>
      <c r="N2883" s="354">
        <v>5.5327717141059809</v>
      </c>
      <c r="O2883" s="354" t="s">
        <v>138</v>
      </c>
      <c r="P2883" s="329"/>
      <c r="Q2883" s="329"/>
      <c r="R2883" s="329">
        <v>12</v>
      </c>
    </row>
    <row r="2884" spans="1:18" ht="48">
      <c r="A2884" s="325">
        <v>65</v>
      </c>
      <c r="B2884" s="322" t="s">
        <v>5151</v>
      </c>
      <c r="C2884" s="326" t="s">
        <v>5152</v>
      </c>
      <c r="D2884" s="327">
        <v>6156.68</v>
      </c>
      <c r="E2884" s="327">
        <v>2757.16</v>
      </c>
      <c r="F2884" s="327">
        <v>2951.21</v>
      </c>
      <c r="G2884" s="327">
        <v>448.31</v>
      </c>
      <c r="H2884" s="328">
        <v>49631.68</v>
      </c>
      <c r="I2884" s="328">
        <v>31707.31</v>
      </c>
      <c r="J2884" s="328">
        <v>15828.84</v>
      </c>
      <c r="K2884" s="328">
        <v>2095.5300000000002</v>
      </c>
      <c r="L2884" s="354">
        <v>8.061435708856072</v>
      </c>
      <c r="M2884" s="354">
        <v>11.499989119238638</v>
      </c>
      <c r="N2884" s="354">
        <v>5.3635085270109544</v>
      </c>
      <c r="O2884" s="354">
        <v>4.6742878811536661</v>
      </c>
      <c r="P2884" s="329"/>
      <c r="Q2884" s="329"/>
      <c r="R2884" s="329">
        <v>12</v>
      </c>
    </row>
    <row r="2885" spans="1:18" ht="48">
      <c r="A2885" s="325">
        <v>66</v>
      </c>
      <c r="B2885" s="322" t="s">
        <v>5153</v>
      </c>
      <c r="C2885" s="326" t="s">
        <v>5154</v>
      </c>
      <c r="D2885" s="327">
        <v>7177.85</v>
      </c>
      <c r="E2885" s="327">
        <v>2951.62</v>
      </c>
      <c r="F2885" s="327">
        <v>3694.65</v>
      </c>
      <c r="G2885" s="327">
        <v>531.58000000000004</v>
      </c>
      <c r="H2885" s="328">
        <v>56216.94</v>
      </c>
      <c r="I2885" s="328">
        <v>33943.620000000003</v>
      </c>
      <c r="J2885" s="328">
        <v>19810.54</v>
      </c>
      <c r="K2885" s="328">
        <v>2462.7800000000002</v>
      </c>
      <c r="L2885" s="354">
        <v>7.8320026191686924</v>
      </c>
      <c r="M2885" s="354">
        <v>11.499996612030005</v>
      </c>
      <c r="N2885" s="354">
        <v>5.3619530943391123</v>
      </c>
      <c r="O2885" s="354">
        <v>4.6329433011023742</v>
      </c>
      <c r="P2885" s="329"/>
      <c r="Q2885" s="329"/>
      <c r="R2885" s="329">
        <v>12</v>
      </c>
    </row>
    <row r="2886" spans="1:18" ht="48">
      <c r="A2886" s="330">
        <v>67</v>
      </c>
      <c r="B2886" s="331" t="s">
        <v>5155</v>
      </c>
      <c r="C2886" s="332" t="s">
        <v>5156</v>
      </c>
      <c r="D2886" s="333">
        <v>6396.95</v>
      </c>
      <c r="E2886" s="333">
        <v>2176.48</v>
      </c>
      <c r="F2886" s="333">
        <v>3692.22</v>
      </c>
      <c r="G2886" s="333">
        <v>528.25</v>
      </c>
      <c r="H2886" s="334">
        <v>47655.5</v>
      </c>
      <c r="I2886" s="334">
        <v>25029.52</v>
      </c>
      <c r="J2886" s="334">
        <v>20151.87</v>
      </c>
      <c r="K2886" s="334">
        <v>2474.11</v>
      </c>
      <c r="L2886" s="355">
        <v>7.449722133204105</v>
      </c>
      <c r="M2886" s="355">
        <v>11.5</v>
      </c>
      <c r="N2886" s="355">
        <v>5.4579277507840809</v>
      </c>
      <c r="O2886" s="355">
        <v>4.683596781826787</v>
      </c>
      <c r="P2886" s="335"/>
      <c r="Q2886" s="335"/>
      <c r="R2886" s="335">
        <v>12</v>
      </c>
    </row>
    <row r="2887" spans="1:18" ht="12.75">
      <c r="A2887" s="360" t="s">
        <v>5157</v>
      </c>
      <c r="B2887" s="361"/>
      <c r="C2887" s="361"/>
      <c r="D2887" s="361"/>
      <c r="E2887" s="361"/>
      <c r="F2887" s="361"/>
      <c r="G2887" s="361"/>
      <c r="H2887" s="361"/>
      <c r="I2887" s="361"/>
      <c r="J2887" s="361"/>
      <c r="K2887" s="361"/>
      <c r="L2887" s="361"/>
      <c r="M2887" s="361"/>
      <c r="N2887" s="361"/>
      <c r="O2887" s="361"/>
      <c r="P2887" s="361"/>
      <c r="Q2887" s="361"/>
      <c r="R2887" s="361"/>
    </row>
    <row r="2888" spans="1:18" ht="36">
      <c r="A2888" s="325">
        <v>68</v>
      </c>
      <c r="B2888" s="322" t="s">
        <v>5158</v>
      </c>
      <c r="C2888" s="326" t="s">
        <v>5159</v>
      </c>
      <c r="D2888" s="327">
        <v>872.07</v>
      </c>
      <c r="E2888" s="327">
        <v>872.07</v>
      </c>
      <c r="F2888" s="327"/>
      <c r="G2888" s="327"/>
      <c r="H2888" s="328">
        <v>10028.83</v>
      </c>
      <c r="I2888" s="328">
        <v>10028.83</v>
      </c>
      <c r="J2888" s="328"/>
      <c r="K2888" s="328"/>
      <c r="L2888" s="354">
        <v>11.500028667423486</v>
      </c>
      <c r="M2888" s="354">
        <v>11.500028667423486</v>
      </c>
      <c r="N2888" s="354" t="s">
        <v>138</v>
      </c>
      <c r="O2888" s="354" t="s">
        <v>138</v>
      </c>
      <c r="P2888" s="329"/>
      <c r="Q2888" s="329"/>
      <c r="R2888" s="329">
        <v>13</v>
      </c>
    </row>
    <row r="2889" spans="1:18" ht="48">
      <c r="A2889" s="330">
        <v>69</v>
      </c>
      <c r="B2889" s="331" t="s">
        <v>5160</v>
      </c>
      <c r="C2889" s="332" t="s">
        <v>5161</v>
      </c>
      <c r="D2889" s="333">
        <v>2235.41</v>
      </c>
      <c r="E2889" s="333">
        <v>573.55999999999995</v>
      </c>
      <c r="F2889" s="333">
        <v>1661.85</v>
      </c>
      <c r="G2889" s="333"/>
      <c r="H2889" s="334">
        <v>15478.47</v>
      </c>
      <c r="I2889" s="334">
        <v>6596.19</v>
      </c>
      <c r="J2889" s="334">
        <v>8882.2800000000007</v>
      </c>
      <c r="K2889" s="334"/>
      <c r="L2889" s="355">
        <v>6.9242197180830365</v>
      </c>
      <c r="M2889" s="355">
        <v>11.500435874189275</v>
      </c>
      <c r="N2889" s="355">
        <v>5.3448145139453027</v>
      </c>
      <c r="O2889" s="355" t="s">
        <v>138</v>
      </c>
      <c r="P2889" s="335"/>
      <c r="Q2889" s="335"/>
      <c r="R2889" s="335">
        <v>13</v>
      </c>
    </row>
    <row r="2890" spans="1:18" ht="12.75">
      <c r="A2890" s="360" t="s">
        <v>5162</v>
      </c>
      <c r="B2890" s="361"/>
      <c r="C2890" s="361"/>
      <c r="D2890" s="361"/>
      <c r="E2890" s="361"/>
      <c r="F2890" s="361"/>
      <c r="G2890" s="361"/>
      <c r="H2890" s="361"/>
      <c r="I2890" s="361"/>
      <c r="J2890" s="361"/>
      <c r="K2890" s="361"/>
      <c r="L2890" s="361"/>
      <c r="M2890" s="361"/>
      <c r="N2890" s="361"/>
      <c r="O2890" s="361"/>
      <c r="P2890" s="361"/>
      <c r="Q2890" s="361"/>
      <c r="R2890" s="361"/>
    </row>
    <row r="2891" spans="1:18" ht="24">
      <c r="A2891" s="325">
        <v>70</v>
      </c>
      <c r="B2891" s="322" t="s">
        <v>5163</v>
      </c>
      <c r="C2891" s="326" t="s">
        <v>5164</v>
      </c>
      <c r="D2891" s="327">
        <v>1699.43</v>
      </c>
      <c r="E2891" s="327">
        <v>704.44</v>
      </c>
      <c r="F2891" s="327">
        <v>994.99</v>
      </c>
      <c r="G2891" s="327"/>
      <c r="H2891" s="328">
        <v>13419.15</v>
      </c>
      <c r="I2891" s="328">
        <v>8101.1</v>
      </c>
      <c r="J2891" s="328">
        <v>5318.05</v>
      </c>
      <c r="K2891" s="328"/>
      <c r="L2891" s="354">
        <v>7.8962652183379127</v>
      </c>
      <c r="M2891" s="354">
        <v>11.500056782692635</v>
      </c>
      <c r="N2891" s="354">
        <v>5.3448275862068968</v>
      </c>
      <c r="O2891" s="354" t="s">
        <v>138</v>
      </c>
      <c r="P2891" s="329"/>
      <c r="Q2891" s="329"/>
      <c r="R2891" s="329">
        <v>14</v>
      </c>
    </row>
    <row r="2892" spans="1:18" ht="24">
      <c r="A2892" s="330">
        <v>71</v>
      </c>
      <c r="B2892" s="331" t="s">
        <v>5165</v>
      </c>
      <c r="C2892" s="332" t="s">
        <v>5166</v>
      </c>
      <c r="D2892" s="333">
        <v>1200.06</v>
      </c>
      <c r="E2892" s="333">
        <v>522.62</v>
      </c>
      <c r="F2892" s="333">
        <v>677.44</v>
      </c>
      <c r="G2892" s="333"/>
      <c r="H2892" s="334">
        <v>9631.15</v>
      </c>
      <c r="I2892" s="334">
        <v>6010.35</v>
      </c>
      <c r="J2892" s="334">
        <v>3620.8</v>
      </c>
      <c r="K2892" s="334"/>
      <c r="L2892" s="355">
        <v>8.0255570554805598</v>
      </c>
      <c r="M2892" s="355">
        <v>11.5004209559527</v>
      </c>
      <c r="N2892" s="355">
        <v>5.3448275862068968</v>
      </c>
      <c r="O2892" s="355" t="s">
        <v>138</v>
      </c>
      <c r="P2892" s="335"/>
      <c r="Q2892" s="335"/>
      <c r="R2892" s="335">
        <v>14</v>
      </c>
    </row>
    <row r="2893" spans="1:18" ht="12.75">
      <c r="A2893" s="360" t="s">
        <v>5167</v>
      </c>
      <c r="B2893" s="361"/>
      <c r="C2893" s="361"/>
      <c r="D2893" s="361"/>
      <c r="E2893" s="361"/>
      <c r="F2893" s="361"/>
      <c r="G2893" s="361"/>
      <c r="H2893" s="361"/>
      <c r="I2893" s="361"/>
      <c r="J2893" s="361"/>
      <c r="K2893" s="361"/>
      <c r="L2893" s="361"/>
      <c r="M2893" s="361"/>
      <c r="N2893" s="361"/>
      <c r="O2893" s="361"/>
      <c r="P2893" s="361"/>
      <c r="Q2893" s="361"/>
      <c r="R2893" s="361"/>
    </row>
    <row r="2894" spans="1:18" ht="60">
      <c r="A2894" s="325">
        <v>72</v>
      </c>
      <c r="B2894" s="322" t="s">
        <v>5168</v>
      </c>
      <c r="C2894" s="326" t="s">
        <v>5169</v>
      </c>
      <c r="D2894" s="327">
        <v>8036.79</v>
      </c>
      <c r="E2894" s="327">
        <v>993.99</v>
      </c>
      <c r="F2894" s="327">
        <v>636.89</v>
      </c>
      <c r="G2894" s="327">
        <v>6405.91</v>
      </c>
      <c r="H2894" s="328">
        <v>51191.53</v>
      </c>
      <c r="I2894" s="328">
        <v>11431.42</v>
      </c>
      <c r="J2894" s="328">
        <v>3818.43</v>
      </c>
      <c r="K2894" s="328">
        <v>35941.68</v>
      </c>
      <c r="L2894" s="354">
        <v>6.3696488274547427</v>
      </c>
      <c r="M2894" s="354">
        <v>11.500538234791094</v>
      </c>
      <c r="N2894" s="354">
        <v>5.9954309221372606</v>
      </c>
      <c r="O2894" s="354">
        <v>5.6107063633426009</v>
      </c>
      <c r="P2894" s="329"/>
      <c r="Q2894" s="329"/>
      <c r="R2894" s="329">
        <v>15</v>
      </c>
    </row>
    <row r="2895" spans="1:18" ht="60">
      <c r="A2895" s="325">
        <v>73</v>
      </c>
      <c r="B2895" s="322" t="s">
        <v>5170</v>
      </c>
      <c r="C2895" s="326" t="s">
        <v>5171</v>
      </c>
      <c r="D2895" s="327">
        <v>7661.44</v>
      </c>
      <c r="E2895" s="327">
        <v>618.64</v>
      </c>
      <c r="F2895" s="327">
        <v>636.89</v>
      </c>
      <c r="G2895" s="327">
        <v>6405.91</v>
      </c>
      <c r="H2895" s="328">
        <v>46874.77</v>
      </c>
      <c r="I2895" s="328">
        <v>7114.66</v>
      </c>
      <c r="J2895" s="328">
        <v>3818.43</v>
      </c>
      <c r="K2895" s="328">
        <v>35941.68</v>
      </c>
      <c r="L2895" s="354">
        <v>6.1182714998746972</v>
      </c>
      <c r="M2895" s="354">
        <v>11.500484934695461</v>
      </c>
      <c r="N2895" s="354">
        <v>5.9954309221372606</v>
      </c>
      <c r="O2895" s="354">
        <v>5.6107063633426009</v>
      </c>
      <c r="P2895" s="329"/>
      <c r="Q2895" s="329"/>
      <c r="R2895" s="329">
        <v>15</v>
      </c>
    </row>
    <row r="2896" spans="1:18" ht="60">
      <c r="A2896" s="325">
        <v>74</v>
      </c>
      <c r="B2896" s="322" t="s">
        <v>5172</v>
      </c>
      <c r="C2896" s="326" t="s">
        <v>5173</v>
      </c>
      <c r="D2896" s="327">
        <v>10964.78</v>
      </c>
      <c r="E2896" s="327">
        <v>1288.9100000000001</v>
      </c>
      <c r="F2896" s="327">
        <v>774.03</v>
      </c>
      <c r="G2896" s="327">
        <v>8901.84</v>
      </c>
      <c r="H2896" s="328">
        <v>69232.210000000006</v>
      </c>
      <c r="I2896" s="328">
        <v>14823.16</v>
      </c>
      <c r="J2896" s="328">
        <v>4556.62</v>
      </c>
      <c r="K2896" s="328">
        <v>49852.43</v>
      </c>
      <c r="L2896" s="354">
        <v>6.3140537247441353</v>
      </c>
      <c r="M2896" s="354">
        <v>11.500539215305956</v>
      </c>
      <c r="N2896" s="354">
        <v>5.8868777695954941</v>
      </c>
      <c r="O2896" s="354">
        <v>5.6002388270290187</v>
      </c>
      <c r="P2896" s="329"/>
      <c r="Q2896" s="329"/>
      <c r="R2896" s="329">
        <v>15</v>
      </c>
    </row>
    <row r="2897" spans="1:18" ht="60">
      <c r="A2897" s="325">
        <v>75</v>
      </c>
      <c r="B2897" s="322" t="s">
        <v>5174</v>
      </c>
      <c r="C2897" s="326" t="s">
        <v>5175</v>
      </c>
      <c r="D2897" s="327">
        <v>10469.280000000001</v>
      </c>
      <c r="E2897" s="327">
        <v>793.41</v>
      </c>
      <c r="F2897" s="327">
        <v>774.03</v>
      </c>
      <c r="G2897" s="327">
        <v>8901.84</v>
      </c>
      <c r="H2897" s="328">
        <v>63533.63</v>
      </c>
      <c r="I2897" s="328">
        <v>9124.58</v>
      </c>
      <c r="J2897" s="328">
        <v>4556.62</v>
      </c>
      <c r="K2897" s="328">
        <v>49852.43</v>
      </c>
      <c r="L2897" s="354">
        <v>6.0685768266776696</v>
      </c>
      <c r="M2897" s="354">
        <v>11.500460039576009</v>
      </c>
      <c r="N2897" s="354">
        <v>5.8868777695954941</v>
      </c>
      <c r="O2897" s="354">
        <v>5.6002388270290187</v>
      </c>
      <c r="P2897" s="329"/>
      <c r="Q2897" s="329"/>
      <c r="R2897" s="329">
        <v>15</v>
      </c>
    </row>
    <row r="2898" spans="1:18" ht="60">
      <c r="A2898" s="325">
        <v>76</v>
      </c>
      <c r="B2898" s="322" t="s">
        <v>5176</v>
      </c>
      <c r="C2898" s="326" t="s">
        <v>5177</v>
      </c>
      <c r="D2898" s="327">
        <v>13093.24</v>
      </c>
      <c r="E2898" s="327">
        <v>1716.9</v>
      </c>
      <c r="F2898" s="327">
        <v>1132.47</v>
      </c>
      <c r="G2898" s="327">
        <v>10243.870000000001</v>
      </c>
      <c r="H2898" s="328">
        <v>84140.26</v>
      </c>
      <c r="I2898" s="328">
        <v>19745.18</v>
      </c>
      <c r="J2898" s="328">
        <v>6876.35</v>
      </c>
      <c r="K2898" s="328">
        <v>57518.73</v>
      </c>
      <c r="L2898" s="354">
        <v>6.4262367450684472</v>
      </c>
      <c r="M2898" s="354">
        <v>11.500483429436775</v>
      </c>
      <c r="N2898" s="354">
        <v>6.0719930770793047</v>
      </c>
      <c r="O2898" s="354">
        <v>5.6149414235049839</v>
      </c>
      <c r="P2898" s="329"/>
      <c r="Q2898" s="329"/>
      <c r="R2898" s="329">
        <v>15</v>
      </c>
    </row>
    <row r="2899" spans="1:18" ht="60">
      <c r="A2899" s="330">
        <v>77</v>
      </c>
      <c r="B2899" s="331" t="s">
        <v>5178</v>
      </c>
      <c r="C2899" s="332" t="s">
        <v>5179</v>
      </c>
      <c r="D2899" s="333">
        <v>12495.35</v>
      </c>
      <c r="E2899" s="333">
        <v>1113.1500000000001</v>
      </c>
      <c r="F2899" s="333">
        <v>1138.33</v>
      </c>
      <c r="G2899" s="333">
        <v>10243.870000000001</v>
      </c>
      <c r="H2899" s="334">
        <v>77236.429999999993</v>
      </c>
      <c r="I2899" s="334">
        <v>12801.82</v>
      </c>
      <c r="J2899" s="334">
        <v>6915.88</v>
      </c>
      <c r="K2899" s="334">
        <v>57518.73</v>
      </c>
      <c r="L2899" s="355">
        <v>6.1812138115378916</v>
      </c>
      <c r="M2899" s="355">
        <v>11.500534519157345</v>
      </c>
      <c r="N2899" s="355">
        <v>6.07546142155614</v>
      </c>
      <c r="O2899" s="355">
        <v>5.6149414235049839</v>
      </c>
      <c r="P2899" s="335"/>
      <c r="Q2899" s="335"/>
      <c r="R2899" s="335">
        <v>15</v>
      </c>
    </row>
    <row r="2900" spans="1:18" ht="12.75">
      <c r="A2900" s="360" t="s">
        <v>5180</v>
      </c>
      <c r="B2900" s="361"/>
      <c r="C2900" s="361"/>
      <c r="D2900" s="361"/>
      <c r="E2900" s="361"/>
      <c r="F2900" s="361"/>
      <c r="G2900" s="361"/>
      <c r="H2900" s="361"/>
      <c r="I2900" s="361"/>
      <c r="J2900" s="361"/>
      <c r="K2900" s="361"/>
      <c r="L2900" s="361"/>
      <c r="M2900" s="361"/>
      <c r="N2900" s="361"/>
      <c r="O2900" s="361"/>
      <c r="P2900" s="361"/>
      <c r="Q2900" s="361"/>
      <c r="R2900" s="361"/>
    </row>
    <row r="2901" spans="1:18">
      <c r="A2901" s="330">
        <v>78</v>
      </c>
      <c r="B2901" s="331" t="s">
        <v>5181</v>
      </c>
      <c r="C2901" s="332" t="s">
        <v>5182</v>
      </c>
      <c r="D2901" s="333">
        <v>9919.64</v>
      </c>
      <c r="E2901" s="333">
        <v>1101.24</v>
      </c>
      <c r="F2901" s="333">
        <v>570.09</v>
      </c>
      <c r="G2901" s="333">
        <v>8248.31</v>
      </c>
      <c r="H2901" s="334">
        <v>74200.3</v>
      </c>
      <c r="I2901" s="334">
        <v>12664.26</v>
      </c>
      <c r="J2901" s="334">
        <v>3059.49</v>
      </c>
      <c r="K2901" s="334">
        <v>58476.55</v>
      </c>
      <c r="L2901" s="355">
        <v>7.4801404083212706</v>
      </c>
      <c r="M2901" s="355">
        <v>11.5</v>
      </c>
      <c r="N2901" s="355">
        <v>5.3666789454296682</v>
      </c>
      <c r="O2901" s="355">
        <v>7.0895189438806261</v>
      </c>
      <c r="P2901" s="335"/>
      <c r="Q2901" s="335"/>
      <c r="R2901" s="335">
        <v>16</v>
      </c>
    </row>
    <row r="2902" spans="1:18" ht="12.75">
      <c r="A2902" s="360" t="s">
        <v>5183</v>
      </c>
      <c r="B2902" s="361"/>
      <c r="C2902" s="361"/>
      <c r="D2902" s="361"/>
      <c r="E2902" s="361"/>
      <c r="F2902" s="361"/>
      <c r="G2902" s="361"/>
      <c r="H2902" s="361"/>
      <c r="I2902" s="361"/>
      <c r="J2902" s="361"/>
      <c r="K2902" s="361"/>
      <c r="L2902" s="361"/>
      <c r="M2902" s="361"/>
      <c r="N2902" s="361"/>
      <c r="O2902" s="361"/>
      <c r="P2902" s="361"/>
      <c r="Q2902" s="361"/>
      <c r="R2902" s="361"/>
    </row>
    <row r="2903" spans="1:18">
      <c r="A2903" s="330">
        <v>79</v>
      </c>
      <c r="B2903" s="331" t="s">
        <v>5184</v>
      </c>
      <c r="C2903" s="332" t="s">
        <v>5185</v>
      </c>
      <c r="D2903" s="333">
        <v>1612.57</v>
      </c>
      <c r="E2903" s="333">
        <v>750.71</v>
      </c>
      <c r="F2903" s="333">
        <v>803.76</v>
      </c>
      <c r="G2903" s="333">
        <v>58.1</v>
      </c>
      <c r="H2903" s="334">
        <v>13283.57</v>
      </c>
      <c r="I2903" s="334">
        <v>8633.52</v>
      </c>
      <c r="J2903" s="334">
        <v>4313.8999999999996</v>
      </c>
      <c r="K2903" s="334">
        <v>336.15</v>
      </c>
      <c r="L2903" s="355">
        <v>8.2375152706549173</v>
      </c>
      <c r="M2903" s="355">
        <v>11.500472885668234</v>
      </c>
      <c r="N2903" s="355">
        <v>5.3671493978301976</v>
      </c>
      <c r="O2903" s="355">
        <v>5.7857142857142856</v>
      </c>
      <c r="P2903" s="335"/>
      <c r="Q2903" s="335"/>
      <c r="R2903" s="335">
        <v>17</v>
      </c>
    </row>
    <row r="2904" spans="1:18" ht="12.75">
      <c r="A2904" s="360" t="s">
        <v>5186</v>
      </c>
      <c r="B2904" s="361"/>
      <c r="C2904" s="361"/>
      <c r="D2904" s="361"/>
      <c r="E2904" s="361"/>
      <c r="F2904" s="361"/>
      <c r="G2904" s="361"/>
      <c r="H2904" s="361"/>
      <c r="I2904" s="361"/>
      <c r="J2904" s="361"/>
      <c r="K2904" s="361"/>
      <c r="L2904" s="361"/>
      <c r="M2904" s="361"/>
      <c r="N2904" s="361"/>
      <c r="O2904" s="361"/>
      <c r="P2904" s="361"/>
      <c r="Q2904" s="361"/>
      <c r="R2904" s="361"/>
    </row>
    <row r="2905" spans="1:18" ht="24">
      <c r="A2905" s="330">
        <v>80</v>
      </c>
      <c r="B2905" s="331" t="s">
        <v>5187</v>
      </c>
      <c r="C2905" s="332" t="s">
        <v>5188</v>
      </c>
      <c r="D2905" s="333">
        <v>7.28</v>
      </c>
      <c r="E2905" s="333">
        <v>1.47</v>
      </c>
      <c r="F2905" s="333"/>
      <c r="G2905" s="333">
        <v>5.81</v>
      </c>
      <c r="H2905" s="334">
        <v>50.49</v>
      </c>
      <c r="I2905" s="334">
        <v>16.87</v>
      </c>
      <c r="J2905" s="334"/>
      <c r="K2905" s="334">
        <v>33.619999999999997</v>
      </c>
      <c r="L2905" s="355">
        <v>6.9354395604395602</v>
      </c>
      <c r="M2905" s="355">
        <v>11.476190476190476</v>
      </c>
      <c r="N2905" s="355" t="s">
        <v>138</v>
      </c>
      <c r="O2905" s="355">
        <v>5.7865748709122204</v>
      </c>
      <c r="P2905" s="335"/>
      <c r="Q2905" s="335"/>
      <c r="R2905" s="335">
        <v>18</v>
      </c>
    </row>
    <row r="2906" spans="1:18" ht="27.75" customHeight="1">
      <c r="A2906" s="360" t="s">
        <v>5189</v>
      </c>
      <c r="B2906" s="361"/>
      <c r="C2906" s="361"/>
      <c r="D2906" s="361"/>
      <c r="E2906" s="361"/>
      <c r="F2906" s="361"/>
      <c r="G2906" s="361"/>
      <c r="H2906" s="361"/>
      <c r="I2906" s="361"/>
      <c r="J2906" s="361"/>
      <c r="K2906" s="361"/>
      <c r="L2906" s="361"/>
      <c r="M2906" s="361"/>
      <c r="N2906" s="361"/>
      <c r="O2906" s="361"/>
      <c r="P2906" s="361"/>
      <c r="Q2906" s="361"/>
      <c r="R2906" s="361"/>
    </row>
    <row r="2907" spans="1:18" ht="36">
      <c r="A2907" s="330">
        <v>81</v>
      </c>
      <c r="B2907" s="331" t="s">
        <v>5190</v>
      </c>
      <c r="C2907" s="332" t="s">
        <v>5191</v>
      </c>
      <c r="D2907" s="333">
        <v>330.72</v>
      </c>
      <c r="E2907" s="333">
        <v>71.48</v>
      </c>
      <c r="F2907" s="333">
        <v>102.7</v>
      </c>
      <c r="G2907" s="333">
        <v>156.54</v>
      </c>
      <c r="H2907" s="334">
        <v>2850.15</v>
      </c>
      <c r="I2907" s="334">
        <v>822.07</v>
      </c>
      <c r="J2907" s="334">
        <v>662.97</v>
      </c>
      <c r="K2907" s="334">
        <v>1365.11</v>
      </c>
      <c r="L2907" s="355">
        <v>8.6180152394775025</v>
      </c>
      <c r="M2907" s="355">
        <v>11.500699496362619</v>
      </c>
      <c r="N2907" s="355">
        <v>6.4554040895813047</v>
      </c>
      <c r="O2907" s="355">
        <v>8.720518717260763</v>
      </c>
      <c r="P2907" s="335"/>
      <c r="Q2907" s="335"/>
      <c r="R2907" s="335">
        <v>19</v>
      </c>
    </row>
    <row r="2908" spans="1:18" ht="12.75">
      <c r="A2908" s="360" t="s">
        <v>5192</v>
      </c>
      <c r="B2908" s="361"/>
      <c r="C2908" s="361"/>
      <c r="D2908" s="361"/>
      <c r="E2908" s="361"/>
      <c r="F2908" s="361"/>
      <c r="G2908" s="361"/>
      <c r="H2908" s="361"/>
      <c r="I2908" s="361"/>
      <c r="J2908" s="361"/>
      <c r="K2908" s="361"/>
      <c r="L2908" s="361"/>
      <c r="M2908" s="361"/>
      <c r="N2908" s="361"/>
      <c r="O2908" s="361"/>
      <c r="P2908" s="361"/>
      <c r="Q2908" s="361"/>
      <c r="R2908" s="361"/>
    </row>
    <row r="2909" spans="1:18" ht="24">
      <c r="A2909" s="330">
        <v>82</v>
      </c>
      <c r="B2909" s="331" t="s">
        <v>5193</v>
      </c>
      <c r="C2909" s="332" t="s">
        <v>5194</v>
      </c>
      <c r="D2909" s="333">
        <v>170.17</v>
      </c>
      <c r="E2909" s="333">
        <v>170.17</v>
      </c>
      <c r="F2909" s="333"/>
      <c r="G2909" s="333"/>
      <c r="H2909" s="334">
        <v>1957.1</v>
      </c>
      <c r="I2909" s="334">
        <v>1957.1</v>
      </c>
      <c r="J2909" s="334"/>
      <c r="K2909" s="334"/>
      <c r="L2909" s="355">
        <v>11.500852089087383</v>
      </c>
      <c r="M2909" s="355">
        <v>11.500852089087383</v>
      </c>
      <c r="N2909" s="355" t="s">
        <v>138</v>
      </c>
      <c r="O2909" s="355" t="s">
        <v>138</v>
      </c>
      <c r="P2909" s="335"/>
      <c r="Q2909" s="335"/>
      <c r="R2909" s="335">
        <v>20</v>
      </c>
    </row>
    <row r="2910" spans="1:18" ht="12.75">
      <c r="A2910" s="360" t="s">
        <v>5195</v>
      </c>
      <c r="B2910" s="361"/>
      <c r="C2910" s="361"/>
      <c r="D2910" s="361"/>
      <c r="E2910" s="361"/>
      <c r="F2910" s="361"/>
      <c r="G2910" s="361"/>
      <c r="H2910" s="361"/>
      <c r="I2910" s="361"/>
      <c r="J2910" s="361"/>
      <c r="K2910" s="361"/>
      <c r="L2910" s="361"/>
      <c r="M2910" s="361"/>
      <c r="N2910" s="361"/>
      <c r="O2910" s="361"/>
      <c r="P2910" s="361"/>
      <c r="Q2910" s="361"/>
      <c r="R2910" s="361"/>
    </row>
    <row r="2911" spans="1:18" ht="24">
      <c r="A2911" s="330">
        <v>83</v>
      </c>
      <c r="B2911" s="331" t="s">
        <v>5196</v>
      </c>
      <c r="C2911" s="332" t="s">
        <v>5197</v>
      </c>
      <c r="D2911" s="333">
        <v>1429.88</v>
      </c>
      <c r="E2911" s="333">
        <v>1169.72</v>
      </c>
      <c r="F2911" s="333"/>
      <c r="G2911" s="333">
        <v>260.16000000000003</v>
      </c>
      <c r="H2911" s="334">
        <v>15107.76</v>
      </c>
      <c r="I2911" s="334">
        <v>13451.76</v>
      </c>
      <c r="J2911" s="334"/>
      <c r="K2911" s="334">
        <v>1656</v>
      </c>
      <c r="L2911" s="355">
        <v>10.565753769547094</v>
      </c>
      <c r="M2911" s="355">
        <v>11.49998290189105</v>
      </c>
      <c r="N2911" s="355" t="s">
        <v>138</v>
      </c>
      <c r="O2911" s="355">
        <v>6.3653136531365311</v>
      </c>
      <c r="P2911" s="335"/>
      <c r="Q2911" s="335"/>
      <c r="R2911" s="335">
        <v>21</v>
      </c>
    </row>
    <row r="2912" spans="1:18" ht="32.25" customHeight="1">
      <c r="A2912" s="360" t="s">
        <v>5198</v>
      </c>
      <c r="B2912" s="361"/>
      <c r="C2912" s="361"/>
      <c r="D2912" s="361"/>
      <c r="E2912" s="361"/>
      <c r="F2912" s="361"/>
      <c r="G2912" s="361"/>
      <c r="H2912" s="361"/>
      <c r="I2912" s="361"/>
      <c r="J2912" s="361"/>
      <c r="K2912" s="361"/>
      <c r="L2912" s="361"/>
      <c r="M2912" s="361"/>
      <c r="N2912" s="361"/>
      <c r="O2912" s="361"/>
      <c r="P2912" s="361"/>
      <c r="Q2912" s="361"/>
      <c r="R2912" s="361"/>
    </row>
    <row r="2913" spans="1:18" ht="72">
      <c r="A2913" s="325">
        <v>84</v>
      </c>
      <c r="B2913" s="322" t="s">
        <v>5199</v>
      </c>
      <c r="C2913" s="326" t="s">
        <v>5200</v>
      </c>
      <c r="D2913" s="327">
        <v>8.2200000000000006</v>
      </c>
      <c r="E2913" s="327">
        <v>8.2200000000000006</v>
      </c>
      <c r="F2913" s="327"/>
      <c r="G2913" s="327"/>
      <c r="H2913" s="328">
        <v>94.5</v>
      </c>
      <c r="I2913" s="328">
        <v>94.5</v>
      </c>
      <c r="J2913" s="328"/>
      <c r="K2913" s="328"/>
      <c r="L2913" s="354">
        <v>11.496350364963503</v>
      </c>
      <c r="M2913" s="354">
        <v>11.496350364963503</v>
      </c>
      <c r="N2913" s="354" t="s">
        <v>138</v>
      </c>
      <c r="O2913" s="354" t="s">
        <v>138</v>
      </c>
      <c r="P2913" s="329"/>
      <c r="Q2913" s="329"/>
      <c r="R2913" s="329">
        <v>22</v>
      </c>
    </row>
    <row r="2914" spans="1:18" ht="84">
      <c r="A2914" s="330">
        <v>85</v>
      </c>
      <c r="B2914" s="331" t="s">
        <v>5201</v>
      </c>
      <c r="C2914" s="332" t="s">
        <v>5202</v>
      </c>
      <c r="D2914" s="333">
        <v>5.6</v>
      </c>
      <c r="E2914" s="333">
        <v>5.6</v>
      </c>
      <c r="F2914" s="333"/>
      <c r="G2914" s="333"/>
      <c r="H2914" s="334">
        <v>64.39</v>
      </c>
      <c r="I2914" s="334">
        <v>64.39</v>
      </c>
      <c r="J2914" s="334"/>
      <c r="K2914" s="334"/>
      <c r="L2914" s="355">
        <v>11.498214285714287</v>
      </c>
      <c r="M2914" s="355">
        <v>11.498214285714287</v>
      </c>
      <c r="N2914" s="355" t="s">
        <v>138</v>
      </c>
      <c r="O2914" s="355" t="s">
        <v>138</v>
      </c>
      <c r="P2914" s="335"/>
      <c r="Q2914" s="335"/>
      <c r="R2914" s="335">
        <v>22</v>
      </c>
    </row>
    <row r="2915" spans="1:18" ht="12.75">
      <c r="A2915" s="360" t="s">
        <v>5203</v>
      </c>
      <c r="B2915" s="361"/>
      <c r="C2915" s="361"/>
      <c r="D2915" s="361"/>
      <c r="E2915" s="361"/>
      <c r="F2915" s="361"/>
      <c r="G2915" s="361"/>
      <c r="H2915" s="361"/>
      <c r="I2915" s="361"/>
      <c r="J2915" s="361"/>
      <c r="K2915" s="361"/>
      <c r="L2915" s="361"/>
      <c r="M2915" s="361"/>
      <c r="N2915" s="361"/>
      <c r="O2915" s="361"/>
      <c r="P2915" s="361"/>
      <c r="Q2915" s="361"/>
      <c r="R2915" s="361"/>
    </row>
    <row r="2916" spans="1:18" ht="24">
      <c r="A2916" s="325">
        <v>86</v>
      </c>
      <c r="B2916" s="322" t="s">
        <v>5204</v>
      </c>
      <c r="C2916" s="326" t="s">
        <v>5205</v>
      </c>
      <c r="D2916" s="327">
        <v>25.8</v>
      </c>
      <c r="E2916" s="327">
        <v>19.399999999999999</v>
      </c>
      <c r="F2916" s="327">
        <v>3.96</v>
      </c>
      <c r="G2916" s="327">
        <v>2.44</v>
      </c>
      <c r="H2916" s="328">
        <v>258.18</v>
      </c>
      <c r="I2916" s="328">
        <v>223.12</v>
      </c>
      <c r="J2916" s="328">
        <v>22.06</v>
      </c>
      <c r="K2916" s="328">
        <v>13</v>
      </c>
      <c r="L2916" s="354">
        <v>10.006976744186046</v>
      </c>
      <c r="M2916" s="354">
        <v>11.501030927835053</v>
      </c>
      <c r="N2916" s="354">
        <v>5.5707070707070701</v>
      </c>
      <c r="O2916" s="354">
        <v>5.3278688524590168</v>
      </c>
      <c r="P2916" s="329"/>
      <c r="Q2916" s="329"/>
      <c r="R2916" s="329">
        <v>23</v>
      </c>
    </row>
    <row r="2917" spans="1:18" ht="24">
      <c r="A2917" s="330">
        <v>87</v>
      </c>
      <c r="B2917" s="331" t="s">
        <v>5206</v>
      </c>
      <c r="C2917" s="332" t="s">
        <v>5207</v>
      </c>
      <c r="D2917" s="333">
        <v>112.19</v>
      </c>
      <c r="E2917" s="333">
        <v>101.67</v>
      </c>
      <c r="F2917" s="333">
        <v>6.86</v>
      </c>
      <c r="G2917" s="333">
        <v>3.66</v>
      </c>
      <c r="H2917" s="334">
        <v>1226.99</v>
      </c>
      <c r="I2917" s="334">
        <v>1169.25</v>
      </c>
      <c r="J2917" s="334">
        <v>38.24</v>
      </c>
      <c r="K2917" s="334">
        <v>19.5</v>
      </c>
      <c r="L2917" s="355">
        <v>10.936714502183795</v>
      </c>
      <c r="M2917" s="355">
        <v>11.500442608439068</v>
      </c>
      <c r="N2917" s="355">
        <v>5.574344023323615</v>
      </c>
      <c r="O2917" s="355">
        <v>5.3278688524590159</v>
      </c>
      <c r="P2917" s="335"/>
      <c r="Q2917" s="335"/>
      <c r="R2917" s="335">
        <v>23</v>
      </c>
    </row>
    <row r="2918" spans="1:18" ht="12.75">
      <c r="A2918" s="360" t="s">
        <v>5208</v>
      </c>
      <c r="B2918" s="361"/>
      <c r="C2918" s="361"/>
      <c r="D2918" s="361"/>
      <c r="E2918" s="361"/>
      <c r="F2918" s="361"/>
      <c r="G2918" s="361"/>
      <c r="H2918" s="361"/>
      <c r="I2918" s="361"/>
      <c r="J2918" s="361"/>
      <c r="K2918" s="361"/>
      <c r="L2918" s="361"/>
      <c r="M2918" s="361"/>
      <c r="N2918" s="361"/>
      <c r="O2918" s="361"/>
      <c r="P2918" s="361"/>
      <c r="Q2918" s="361"/>
      <c r="R2918" s="361"/>
    </row>
    <row r="2919" spans="1:18" ht="48">
      <c r="A2919" s="325">
        <v>88</v>
      </c>
      <c r="B2919" s="322" t="s">
        <v>5209</v>
      </c>
      <c r="C2919" s="326" t="s">
        <v>5210</v>
      </c>
      <c r="D2919" s="327">
        <v>33.880000000000003</v>
      </c>
      <c r="E2919" s="327">
        <v>3.41</v>
      </c>
      <c r="F2919" s="327">
        <v>0.79</v>
      </c>
      <c r="G2919" s="327">
        <v>29.68</v>
      </c>
      <c r="H2919" s="328">
        <v>164.59</v>
      </c>
      <c r="I2919" s="328">
        <v>39.159999999999997</v>
      </c>
      <c r="J2919" s="328">
        <v>4.41</v>
      </c>
      <c r="K2919" s="328">
        <v>121.02</v>
      </c>
      <c r="L2919" s="354">
        <v>4.8580283353010625</v>
      </c>
      <c r="M2919" s="355">
        <v>11.5</v>
      </c>
      <c r="N2919" s="354">
        <v>5.5822784810126578</v>
      </c>
      <c r="O2919" s="354">
        <v>4.0774932614555253</v>
      </c>
      <c r="P2919" s="329"/>
      <c r="Q2919" s="329"/>
      <c r="R2919" s="329">
        <v>24</v>
      </c>
    </row>
    <row r="2920" spans="1:18" ht="48">
      <c r="A2920" s="330">
        <v>89</v>
      </c>
      <c r="B2920" s="331" t="s">
        <v>5211</v>
      </c>
      <c r="C2920" s="332" t="s">
        <v>5212</v>
      </c>
      <c r="D2920" s="333">
        <v>52.35</v>
      </c>
      <c r="E2920" s="333">
        <v>4.2300000000000004</v>
      </c>
      <c r="F2920" s="333">
        <v>0.79</v>
      </c>
      <c r="G2920" s="333">
        <v>47.33</v>
      </c>
      <c r="H2920" s="334">
        <v>226.85</v>
      </c>
      <c r="I2920" s="334">
        <v>48.66</v>
      </c>
      <c r="J2920" s="334">
        <v>4.41</v>
      </c>
      <c r="K2920" s="334">
        <v>173.78</v>
      </c>
      <c r="L2920" s="355">
        <v>4.333333333333333</v>
      </c>
      <c r="M2920" s="355">
        <v>11.503546099290778</v>
      </c>
      <c r="N2920" s="355">
        <v>5.5822784810126578</v>
      </c>
      <c r="O2920" s="355">
        <v>3.6716670188041411</v>
      </c>
      <c r="P2920" s="335"/>
      <c r="Q2920" s="335"/>
      <c r="R2920" s="335">
        <v>24</v>
      </c>
    </row>
    <row r="2921" spans="1:18" ht="12.75">
      <c r="A2921" s="360" t="s">
        <v>5213</v>
      </c>
      <c r="B2921" s="361"/>
      <c r="C2921" s="361"/>
      <c r="D2921" s="361"/>
      <c r="E2921" s="361"/>
      <c r="F2921" s="361"/>
      <c r="G2921" s="361"/>
      <c r="H2921" s="361"/>
      <c r="I2921" s="361"/>
      <c r="J2921" s="361"/>
      <c r="K2921" s="361"/>
      <c r="L2921" s="361"/>
      <c r="M2921" s="361"/>
      <c r="N2921" s="361"/>
      <c r="O2921" s="361"/>
      <c r="P2921" s="361"/>
      <c r="Q2921" s="361"/>
      <c r="R2921" s="361"/>
    </row>
    <row r="2922" spans="1:18" ht="48">
      <c r="A2922" s="325">
        <v>90</v>
      </c>
      <c r="B2922" s="322" t="s">
        <v>5214</v>
      </c>
      <c r="C2922" s="326" t="s">
        <v>5215</v>
      </c>
      <c r="D2922" s="327">
        <v>30.07</v>
      </c>
      <c r="E2922" s="327">
        <v>7.53</v>
      </c>
      <c r="F2922" s="327"/>
      <c r="G2922" s="327">
        <v>22.54</v>
      </c>
      <c r="H2922" s="328">
        <v>147.21</v>
      </c>
      <c r="I2922" s="328">
        <v>86.64</v>
      </c>
      <c r="J2922" s="328"/>
      <c r="K2922" s="328">
        <v>60.57</v>
      </c>
      <c r="L2922" s="354">
        <v>4.895576987030263</v>
      </c>
      <c r="M2922" s="355">
        <v>11.5</v>
      </c>
      <c r="N2922" s="354" t="s">
        <v>138</v>
      </c>
      <c r="O2922" s="354">
        <v>2.6872227151730259</v>
      </c>
      <c r="P2922" s="329"/>
      <c r="Q2922" s="329"/>
      <c r="R2922" s="329">
        <v>25</v>
      </c>
    </row>
    <row r="2923" spans="1:18" ht="48">
      <c r="A2923" s="325">
        <v>91</v>
      </c>
      <c r="B2923" s="322" t="s">
        <v>5216</v>
      </c>
      <c r="C2923" s="326" t="s">
        <v>5217</v>
      </c>
      <c r="D2923" s="327">
        <v>209.59</v>
      </c>
      <c r="E2923" s="327">
        <v>97.83</v>
      </c>
      <c r="F2923" s="327">
        <v>5.86</v>
      </c>
      <c r="G2923" s="327">
        <v>105.9</v>
      </c>
      <c r="H2923" s="328">
        <v>1797.27</v>
      </c>
      <c r="I2923" s="328">
        <v>1125.0899999999999</v>
      </c>
      <c r="J2923" s="328">
        <v>31.07</v>
      </c>
      <c r="K2923" s="328">
        <v>641.11</v>
      </c>
      <c r="L2923" s="354">
        <v>8.5751705711150343</v>
      </c>
      <c r="M2923" s="354">
        <v>11.500459981600736</v>
      </c>
      <c r="N2923" s="354">
        <v>5.302047781569966</v>
      </c>
      <c r="O2923" s="354">
        <v>6.0539187913125589</v>
      </c>
      <c r="P2923" s="329"/>
      <c r="Q2923" s="329"/>
      <c r="R2923" s="329">
        <v>25</v>
      </c>
    </row>
    <row r="2924" spans="1:18" ht="48">
      <c r="A2924" s="330">
        <v>92</v>
      </c>
      <c r="B2924" s="331" t="s">
        <v>5218</v>
      </c>
      <c r="C2924" s="332" t="s">
        <v>5219</v>
      </c>
      <c r="D2924" s="333">
        <v>18.149999999999999</v>
      </c>
      <c r="E2924" s="333">
        <v>13.11</v>
      </c>
      <c r="F2924" s="333">
        <v>2.54</v>
      </c>
      <c r="G2924" s="333">
        <v>2.5</v>
      </c>
      <c r="H2924" s="334">
        <v>175.58</v>
      </c>
      <c r="I2924" s="334">
        <v>150.72</v>
      </c>
      <c r="J2924" s="334">
        <v>13.51</v>
      </c>
      <c r="K2924" s="334">
        <v>11.35</v>
      </c>
      <c r="L2924" s="355">
        <v>9.6738292011019293</v>
      </c>
      <c r="M2924" s="355">
        <v>11.496567505720824</v>
      </c>
      <c r="N2924" s="355">
        <v>5.318897637795275</v>
      </c>
      <c r="O2924" s="355">
        <v>4.54</v>
      </c>
      <c r="P2924" s="335"/>
      <c r="Q2924" s="335"/>
      <c r="R2924" s="335">
        <v>25</v>
      </c>
    </row>
    <row r="2925" spans="1:18" ht="12.75">
      <c r="A2925" s="360" t="s">
        <v>5220</v>
      </c>
      <c r="B2925" s="361"/>
      <c r="C2925" s="361"/>
      <c r="D2925" s="361"/>
      <c r="E2925" s="361"/>
      <c r="F2925" s="361"/>
      <c r="G2925" s="361"/>
      <c r="H2925" s="361"/>
      <c r="I2925" s="361"/>
      <c r="J2925" s="361"/>
      <c r="K2925" s="361"/>
      <c r="L2925" s="361"/>
      <c r="M2925" s="361"/>
      <c r="N2925" s="361"/>
      <c r="O2925" s="361"/>
      <c r="P2925" s="361"/>
      <c r="Q2925" s="361"/>
      <c r="R2925" s="361"/>
    </row>
    <row r="2926" spans="1:18" ht="36">
      <c r="A2926" s="325">
        <v>93</v>
      </c>
      <c r="B2926" s="322" t="s">
        <v>5221</v>
      </c>
      <c r="C2926" s="326" t="s">
        <v>5222</v>
      </c>
      <c r="D2926" s="327">
        <v>143.77000000000001</v>
      </c>
      <c r="E2926" s="327">
        <v>143.77000000000001</v>
      </c>
      <c r="F2926" s="327"/>
      <c r="G2926" s="327"/>
      <c r="H2926" s="328">
        <v>1653.47</v>
      </c>
      <c r="I2926" s="328">
        <v>1653.47</v>
      </c>
      <c r="J2926" s="328"/>
      <c r="K2926" s="328"/>
      <c r="L2926" s="354">
        <v>11.500799888711136</v>
      </c>
      <c r="M2926" s="354">
        <v>11.500799888711136</v>
      </c>
      <c r="N2926" s="354" t="s">
        <v>138</v>
      </c>
      <c r="O2926" s="354" t="s">
        <v>138</v>
      </c>
      <c r="P2926" s="329"/>
      <c r="Q2926" s="329"/>
      <c r="R2926" s="329">
        <v>26</v>
      </c>
    </row>
    <row r="2927" spans="1:18" ht="24">
      <c r="A2927" s="325">
        <v>94</v>
      </c>
      <c r="B2927" s="322" t="s">
        <v>5223</v>
      </c>
      <c r="C2927" s="326" t="s">
        <v>5224</v>
      </c>
      <c r="D2927" s="327">
        <v>520.79</v>
      </c>
      <c r="E2927" s="327">
        <v>520.79</v>
      </c>
      <c r="F2927" s="327"/>
      <c r="G2927" s="327"/>
      <c r="H2927" s="328">
        <v>5989.13</v>
      </c>
      <c r="I2927" s="328">
        <v>5989.13</v>
      </c>
      <c r="J2927" s="328"/>
      <c r="K2927" s="328"/>
      <c r="L2927" s="354">
        <v>11.500086407189078</v>
      </c>
      <c r="M2927" s="354">
        <v>11.500086407189078</v>
      </c>
      <c r="N2927" s="354" t="s">
        <v>138</v>
      </c>
      <c r="O2927" s="354" t="s">
        <v>138</v>
      </c>
      <c r="P2927" s="329"/>
      <c r="Q2927" s="329"/>
      <c r="R2927" s="329">
        <v>26</v>
      </c>
    </row>
    <row r="2928" spans="1:18" ht="24">
      <c r="A2928" s="330">
        <v>95</v>
      </c>
      <c r="B2928" s="331" t="s">
        <v>5225</v>
      </c>
      <c r="C2928" s="332" t="s">
        <v>5226</v>
      </c>
      <c r="D2928" s="333">
        <v>418.41</v>
      </c>
      <c r="E2928" s="333">
        <v>418.41</v>
      </c>
      <c r="F2928" s="333"/>
      <c r="G2928" s="333"/>
      <c r="H2928" s="334">
        <v>4811.7299999999996</v>
      </c>
      <c r="I2928" s="334">
        <v>4811.7299999999996</v>
      </c>
      <c r="J2928" s="334"/>
      <c r="K2928" s="334"/>
      <c r="L2928" s="355">
        <v>11.500035850003583</v>
      </c>
      <c r="M2928" s="355">
        <v>11.500035850003583</v>
      </c>
      <c r="N2928" s="355" t="s">
        <v>138</v>
      </c>
      <c r="O2928" s="355" t="s">
        <v>138</v>
      </c>
      <c r="P2928" s="335"/>
      <c r="Q2928" s="335"/>
      <c r="R2928" s="335">
        <v>26</v>
      </c>
    </row>
    <row r="2929" spans="1:18" ht="12.75">
      <c r="A2929" s="360" t="s">
        <v>5227</v>
      </c>
      <c r="B2929" s="361"/>
      <c r="C2929" s="361"/>
      <c r="D2929" s="361"/>
      <c r="E2929" s="361"/>
      <c r="F2929" s="361"/>
      <c r="G2929" s="361"/>
      <c r="H2929" s="361"/>
      <c r="I2929" s="361"/>
      <c r="J2929" s="361"/>
      <c r="K2929" s="361"/>
      <c r="L2929" s="361"/>
      <c r="M2929" s="361"/>
      <c r="N2929" s="361"/>
      <c r="O2929" s="361"/>
      <c r="P2929" s="361"/>
      <c r="Q2929" s="361"/>
      <c r="R2929" s="361"/>
    </row>
    <row r="2930" spans="1:18">
      <c r="A2930" s="325">
        <v>96</v>
      </c>
      <c r="B2930" s="322" t="s">
        <v>5228</v>
      </c>
      <c r="C2930" s="326" t="s">
        <v>5229</v>
      </c>
      <c r="D2930" s="327">
        <v>4219.0200000000004</v>
      </c>
      <c r="E2930" s="327">
        <v>2203.3200000000002</v>
      </c>
      <c r="F2930" s="327">
        <v>10.49</v>
      </c>
      <c r="G2930" s="327">
        <v>2005.21</v>
      </c>
      <c r="H2930" s="328">
        <v>32775.629999999997</v>
      </c>
      <c r="I2930" s="328">
        <v>25338.18</v>
      </c>
      <c r="J2930" s="328">
        <v>55.28</v>
      </c>
      <c r="K2930" s="328">
        <v>7382.17</v>
      </c>
      <c r="L2930" s="354">
        <v>7.768541035595943</v>
      </c>
      <c r="M2930" s="354">
        <v>11.5</v>
      </c>
      <c r="N2930" s="354">
        <v>5.2697807435652999</v>
      </c>
      <c r="O2930" s="354">
        <v>3.6814947062901142</v>
      </c>
      <c r="P2930" s="329"/>
      <c r="Q2930" s="329"/>
      <c r="R2930" s="329">
        <v>27</v>
      </c>
    </row>
    <row r="2931" spans="1:18">
      <c r="A2931" s="330">
        <v>97</v>
      </c>
      <c r="B2931" s="331" t="s">
        <v>5230</v>
      </c>
      <c r="C2931" s="332" t="s">
        <v>5231</v>
      </c>
      <c r="D2931" s="333">
        <v>2840.03</v>
      </c>
      <c r="E2931" s="333">
        <v>1112.5</v>
      </c>
      <c r="F2931" s="333">
        <v>10.49</v>
      </c>
      <c r="G2931" s="333">
        <v>1717.04</v>
      </c>
      <c r="H2931" s="334">
        <v>19125.12</v>
      </c>
      <c r="I2931" s="334">
        <v>12793.7</v>
      </c>
      <c r="J2931" s="334">
        <v>55.28</v>
      </c>
      <c r="K2931" s="334">
        <v>6276.14</v>
      </c>
      <c r="L2931" s="355">
        <v>6.7341260479642813</v>
      </c>
      <c r="M2931" s="355">
        <v>11.499955056179775</v>
      </c>
      <c r="N2931" s="355">
        <v>5.2697807435652999</v>
      </c>
      <c r="O2931" s="355">
        <v>3.6552089642640828</v>
      </c>
      <c r="P2931" s="335"/>
      <c r="Q2931" s="335"/>
      <c r="R2931" s="335">
        <v>27</v>
      </c>
    </row>
    <row r="2932" spans="1:18" ht="27.75" customHeight="1">
      <c r="A2932" s="360" t="s">
        <v>5232</v>
      </c>
      <c r="B2932" s="361"/>
      <c r="C2932" s="361"/>
      <c r="D2932" s="361"/>
      <c r="E2932" s="361"/>
      <c r="F2932" s="361"/>
      <c r="G2932" s="361"/>
      <c r="H2932" s="361"/>
      <c r="I2932" s="361"/>
      <c r="J2932" s="361"/>
      <c r="K2932" s="361"/>
      <c r="L2932" s="361"/>
      <c r="M2932" s="361"/>
      <c r="N2932" s="361"/>
      <c r="O2932" s="361"/>
      <c r="P2932" s="361"/>
      <c r="Q2932" s="361"/>
      <c r="R2932" s="361"/>
    </row>
    <row r="2933" spans="1:18" ht="72">
      <c r="A2933" s="325">
        <v>98</v>
      </c>
      <c r="B2933" s="322" t="s">
        <v>5233</v>
      </c>
      <c r="C2933" s="326" t="s">
        <v>5234</v>
      </c>
      <c r="D2933" s="327">
        <v>572.37</v>
      </c>
      <c r="E2933" s="327">
        <v>118.57</v>
      </c>
      <c r="F2933" s="327">
        <v>421.33</v>
      </c>
      <c r="G2933" s="327">
        <v>32.47</v>
      </c>
      <c r="H2933" s="328">
        <v>4386.42</v>
      </c>
      <c r="I2933" s="328">
        <v>1363.6</v>
      </c>
      <c r="J2933" s="328">
        <v>2921.24</v>
      </c>
      <c r="K2933" s="328">
        <v>101.58</v>
      </c>
      <c r="L2933" s="354">
        <v>7.6636092038366792</v>
      </c>
      <c r="M2933" s="354">
        <v>11.500379522644851</v>
      </c>
      <c r="N2933" s="354">
        <v>6.9333776374813088</v>
      </c>
      <c r="O2933" s="354">
        <v>3.12842623960579</v>
      </c>
      <c r="P2933" s="329"/>
      <c r="Q2933" s="329"/>
      <c r="R2933" s="329">
        <v>28</v>
      </c>
    </row>
    <row r="2934" spans="1:18" ht="72">
      <c r="A2934" s="325">
        <v>99</v>
      </c>
      <c r="B2934" s="322" t="s">
        <v>5235</v>
      </c>
      <c r="C2934" s="326" t="s">
        <v>5236</v>
      </c>
      <c r="D2934" s="327">
        <v>1067.5</v>
      </c>
      <c r="E2934" s="327">
        <v>226.35</v>
      </c>
      <c r="F2934" s="327">
        <v>808.68</v>
      </c>
      <c r="G2934" s="327">
        <v>32.47</v>
      </c>
      <c r="H2934" s="328">
        <v>7703.14</v>
      </c>
      <c r="I2934" s="328">
        <v>2603.1</v>
      </c>
      <c r="J2934" s="328">
        <v>4998.46</v>
      </c>
      <c r="K2934" s="328">
        <v>101.58</v>
      </c>
      <c r="L2934" s="354">
        <v>7.216056206088993</v>
      </c>
      <c r="M2934" s="354">
        <v>11.500331345261763</v>
      </c>
      <c r="N2934" s="354">
        <v>6.1810110303210175</v>
      </c>
      <c r="O2934" s="354">
        <v>3.12842623960579</v>
      </c>
      <c r="P2934" s="329"/>
      <c r="Q2934" s="329"/>
      <c r="R2934" s="329">
        <v>28</v>
      </c>
    </row>
    <row r="2935" spans="1:18" ht="72">
      <c r="A2935" s="325">
        <v>100</v>
      </c>
      <c r="B2935" s="322" t="s">
        <v>5237</v>
      </c>
      <c r="C2935" s="326" t="s">
        <v>5238</v>
      </c>
      <c r="D2935" s="327">
        <v>997.66</v>
      </c>
      <c r="E2935" s="327">
        <v>207.06</v>
      </c>
      <c r="F2935" s="327">
        <v>751.22</v>
      </c>
      <c r="G2935" s="327">
        <v>39.380000000000003</v>
      </c>
      <c r="H2935" s="328">
        <v>7189.15</v>
      </c>
      <c r="I2935" s="328">
        <v>2381.3000000000002</v>
      </c>
      <c r="J2935" s="328">
        <v>4664.7299999999996</v>
      </c>
      <c r="K2935" s="328">
        <v>143.12</v>
      </c>
      <c r="L2935" s="354">
        <v>7.2060120682396809</v>
      </c>
      <c r="M2935" s="354">
        <v>11.500531246981552</v>
      </c>
      <c r="N2935" s="354">
        <v>6.2095391496499017</v>
      </c>
      <c r="O2935" s="354">
        <v>3.6343321482986286</v>
      </c>
      <c r="P2935" s="329"/>
      <c r="Q2935" s="329"/>
      <c r="R2935" s="329">
        <v>28</v>
      </c>
    </row>
    <row r="2936" spans="1:18" ht="72">
      <c r="A2936" s="325">
        <v>101</v>
      </c>
      <c r="B2936" s="322" t="s">
        <v>5239</v>
      </c>
      <c r="C2936" s="326" t="s">
        <v>5240</v>
      </c>
      <c r="D2936" s="327">
        <v>1146.79</v>
      </c>
      <c r="E2936" s="327">
        <v>233.5</v>
      </c>
      <c r="F2936" s="327">
        <v>880.77</v>
      </c>
      <c r="G2936" s="327">
        <v>32.520000000000003</v>
      </c>
      <c r="H2936" s="328">
        <v>8167.33</v>
      </c>
      <c r="I2936" s="328">
        <v>2685.26</v>
      </c>
      <c r="J2936" s="328">
        <v>5380.15</v>
      </c>
      <c r="K2936" s="328">
        <v>101.92</v>
      </c>
      <c r="L2936" s="354">
        <v>7.1219054927231662</v>
      </c>
      <c r="M2936" s="354">
        <v>11.500042826552464</v>
      </c>
      <c r="N2936" s="354">
        <v>6.1084619140070613</v>
      </c>
      <c r="O2936" s="354">
        <v>3.1340713407134069</v>
      </c>
      <c r="P2936" s="329"/>
      <c r="Q2936" s="329"/>
      <c r="R2936" s="329">
        <v>28</v>
      </c>
    </row>
    <row r="2937" spans="1:18" ht="72">
      <c r="A2937" s="330">
        <v>102</v>
      </c>
      <c r="B2937" s="331" t="s">
        <v>5241</v>
      </c>
      <c r="C2937" s="332" t="s">
        <v>5242</v>
      </c>
      <c r="D2937" s="333">
        <v>1494.95</v>
      </c>
      <c r="E2937" s="333">
        <v>273.7</v>
      </c>
      <c r="F2937" s="333">
        <v>1185.08</v>
      </c>
      <c r="G2937" s="333">
        <v>36.17</v>
      </c>
      <c r="H2937" s="334">
        <v>10396.879999999999</v>
      </c>
      <c r="I2937" s="334">
        <v>3147.69</v>
      </c>
      <c r="J2937" s="334">
        <v>7005.61</v>
      </c>
      <c r="K2937" s="334">
        <v>243.58</v>
      </c>
      <c r="L2937" s="355">
        <v>6.9546673801799388</v>
      </c>
      <c r="M2937" s="355">
        <v>11.500511508951407</v>
      </c>
      <c r="N2937" s="355">
        <v>5.911508083842441</v>
      </c>
      <c r="O2937" s="355">
        <v>6.7343102018247167</v>
      </c>
      <c r="P2937" s="335"/>
      <c r="Q2937" s="335"/>
      <c r="R2937" s="335">
        <v>28</v>
      </c>
    </row>
    <row r="2938" spans="1:18" ht="12.75">
      <c r="A2938" s="360" t="s">
        <v>5243</v>
      </c>
      <c r="B2938" s="361"/>
      <c r="C2938" s="361"/>
      <c r="D2938" s="361"/>
      <c r="E2938" s="361"/>
      <c r="F2938" s="361"/>
      <c r="G2938" s="361"/>
      <c r="H2938" s="361"/>
      <c r="I2938" s="361"/>
      <c r="J2938" s="361"/>
      <c r="K2938" s="361"/>
      <c r="L2938" s="361"/>
      <c r="M2938" s="361"/>
      <c r="N2938" s="361"/>
      <c r="O2938" s="361"/>
      <c r="P2938" s="361"/>
      <c r="Q2938" s="361"/>
      <c r="R2938" s="361"/>
    </row>
    <row r="2939" spans="1:18" ht="24">
      <c r="A2939" s="330">
        <v>103</v>
      </c>
      <c r="B2939" s="331" t="s">
        <v>5244</v>
      </c>
      <c r="C2939" s="332" t="s">
        <v>5245</v>
      </c>
      <c r="D2939" s="333">
        <v>7045.76</v>
      </c>
      <c r="E2939" s="333">
        <v>822.05</v>
      </c>
      <c r="F2939" s="333">
        <v>6223.17</v>
      </c>
      <c r="G2939" s="333">
        <v>0.54</v>
      </c>
      <c r="H2939" s="334">
        <v>52896.77</v>
      </c>
      <c r="I2939" s="334">
        <v>9453.5499999999993</v>
      </c>
      <c r="J2939" s="334">
        <v>43441.41</v>
      </c>
      <c r="K2939" s="334">
        <v>1.81</v>
      </c>
      <c r="L2939" s="355">
        <v>7.5076031542374411</v>
      </c>
      <c r="M2939" s="355">
        <v>11.499969588224561</v>
      </c>
      <c r="N2939" s="355">
        <v>6.980591884843256</v>
      </c>
      <c r="O2939" s="355">
        <v>3.3518518518518516</v>
      </c>
      <c r="P2939" s="335"/>
      <c r="Q2939" s="335"/>
      <c r="R2939" s="335">
        <v>29</v>
      </c>
    </row>
    <row r="2940" spans="1:18" ht="12.75">
      <c r="A2940" s="360" t="s">
        <v>5246</v>
      </c>
      <c r="B2940" s="361"/>
      <c r="C2940" s="361"/>
      <c r="D2940" s="361"/>
      <c r="E2940" s="361"/>
      <c r="F2940" s="361"/>
      <c r="G2940" s="361"/>
      <c r="H2940" s="361"/>
      <c r="I2940" s="361"/>
      <c r="J2940" s="361"/>
      <c r="K2940" s="361"/>
      <c r="L2940" s="361"/>
      <c r="M2940" s="361"/>
      <c r="N2940" s="361"/>
      <c r="O2940" s="361"/>
      <c r="P2940" s="361"/>
      <c r="Q2940" s="361"/>
      <c r="R2940" s="361"/>
    </row>
    <row r="2941" spans="1:18" ht="84">
      <c r="A2941" s="325">
        <v>104</v>
      </c>
      <c r="B2941" s="322" t="s">
        <v>5247</v>
      </c>
      <c r="C2941" s="326" t="s">
        <v>5248</v>
      </c>
      <c r="D2941" s="327">
        <v>69.239999999999995</v>
      </c>
      <c r="E2941" s="327">
        <v>55.5</v>
      </c>
      <c r="F2941" s="327">
        <v>13.74</v>
      </c>
      <c r="G2941" s="327"/>
      <c r="H2941" s="328">
        <v>714.65</v>
      </c>
      <c r="I2941" s="328">
        <v>638.26</v>
      </c>
      <c r="J2941" s="328">
        <v>76.39</v>
      </c>
      <c r="K2941" s="328"/>
      <c r="L2941" s="354">
        <v>10.321346042749855</v>
      </c>
      <c r="M2941" s="354">
        <v>11.50018018018018</v>
      </c>
      <c r="N2941" s="354">
        <v>5.559679767103348</v>
      </c>
      <c r="O2941" s="354" t="s">
        <v>138</v>
      </c>
      <c r="P2941" s="329"/>
      <c r="Q2941" s="329"/>
      <c r="R2941" s="329">
        <v>30</v>
      </c>
    </row>
    <row r="2942" spans="1:18" ht="84">
      <c r="A2942" s="325">
        <v>105</v>
      </c>
      <c r="B2942" s="322" t="s">
        <v>5249</v>
      </c>
      <c r="C2942" s="326" t="s">
        <v>5250</v>
      </c>
      <c r="D2942" s="327">
        <v>83.83</v>
      </c>
      <c r="E2942" s="327">
        <v>67.209999999999994</v>
      </c>
      <c r="F2942" s="327">
        <v>16.62</v>
      </c>
      <c r="G2942" s="327"/>
      <c r="H2942" s="328">
        <v>865.24</v>
      </c>
      <c r="I2942" s="328">
        <v>772.89</v>
      </c>
      <c r="J2942" s="328">
        <v>92.35</v>
      </c>
      <c r="K2942" s="328"/>
      <c r="L2942" s="354">
        <v>10.32136466658714</v>
      </c>
      <c r="M2942" s="354">
        <v>11.499628031542926</v>
      </c>
      <c r="N2942" s="354">
        <v>5.5565583634175688</v>
      </c>
      <c r="O2942" s="354" t="s">
        <v>138</v>
      </c>
      <c r="P2942" s="329"/>
      <c r="Q2942" s="329"/>
      <c r="R2942" s="329">
        <v>30</v>
      </c>
    </row>
    <row r="2943" spans="1:18" ht="84">
      <c r="A2943" s="325">
        <v>106</v>
      </c>
      <c r="B2943" s="322" t="s">
        <v>5251</v>
      </c>
      <c r="C2943" s="326" t="s">
        <v>5252</v>
      </c>
      <c r="D2943" s="327">
        <v>133.43</v>
      </c>
      <c r="E2943" s="327">
        <v>106.99</v>
      </c>
      <c r="F2943" s="327">
        <v>26.44</v>
      </c>
      <c r="G2943" s="327"/>
      <c r="H2943" s="328">
        <v>1377.35</v>
      </c>
      <c r="I2943" s="328">
        <v>1230.3900000000001</v>
      </c>
      <c r="J2943" s="328">
        <v>146.96</v>
      </c>
      <c r="K2943" s="328"/>
      <c r="L2943" s="354">
        <v>10.322641085213219</v>
      </c>
      <c r="M2943" s="354">
        <v>11.500046733339566</v>
      </c>
      <c r="N2943" s="354">
        <v>5.5582450832072618</v>
      </c>
      <c r="O2943" s="354" t="s">
        <v>138</v>
      </c>
      <c r="P2943" s="329"/>
      <c r="Q2943" s="329"/>
      <c r="R2943" s="329">
        <v>30</v>
      </c>
    </row>
    <row r="2944" spans="1:18" ht="84">
      <c r="A2944" s="330">
        <v>107</v>
      </c>
      <c r="B2944" s="331" t="s">
        <v>5253</v>
      </c>
      <c r="C2944" s="332" t="s">
        <v>5254</v>
      </c>
      <c r="D2944" s="333">
        <v>180.38</v>
      </c>
      <c r="E2944" s="333">
        <v>144.61000000000001</v>
      </c>
      <c r="F2944" s="333">
        <v>35.770000000000003</v>
      </c>
      <c r="G2944" s="333"/>
      <c r="H2944" s="334">
        <v>1861.77</v>
      </c>
      <c r="I2944" s="334">
        <v>1662.96</v>
      </c>
      <c r="J2944" s="334">
        <v>198.81</v>
      </c>
      <c r="K2944" s="334"/>
      <c r="L2944" s="355">
        <v>10.321377092804081</v>
      </c>
      <c r="M2944" s="355">
        <v>11.499619666689716</v>
      </c>
      <c r="N2944" s="355">
        <v>5.5580095051719312</v>
      </c>
      <c r="O2944" s="355" t="s">
        <v>138</v>
      </c>
      <c r="P2944" s="335"/>
      <c r="Q2944" s="335"/>
      <c r="R2944" s="335">
        <v>30</v>
      </c>
    </row>
    <row r="2945" spans="1:18" ht="12.75">
      <c r="A2945" s="360" t="s">
        <v>5255</v>
      </c>
      <c r="B2945" s="361"/>
      <c r="C2945" s="361"/>
      <c r="D2945" s="361"/>
      <c r="E2945" s="361"/>
      <c r="F2945" s="361"/>
      <c r="G2945" s="361"/>
      <c r="H2945" s="361"/>
      <c r="I2945" s="361"/>
      <c r="J2945" s="361"/>
      <c r="K2945" s="361"/>
      <c r="L2945" s="361"/>
      <c r="M2945" s="361"/>
      <c r="N2945" s="361"/>
      <c r="O2945" s="361"/>
      <c r="P2945" s="361"/>
      <c r="Q2945" s="361"/>
      <c r="R2945" s="361"/>
    </row>
    <row r="2946" spans="1:18" ht="96">
      <c r="A2946" s="325">
        <v>108</v>
      </c>
      <c r="B2946" s="322" t="s">
        <v>5256</v>
      </c>
      <c r="C2946" s="326" t="s">
        <v>5257</v>
      </c>
      <c r="D2946" s="327">
        <v>497.06</v>
      </c>
      <c r="E2946" s="327">
        <v>41.52</v>
      </c>
      <c r="F2946" s="327">
        <v>455.54</v>
      </c>
      <c r="G2946" s="327"/>
      <c r="H2946" s="328">
        <v>2636.49</v>
      </c>
      <c r="I2946" s="328">
        <v>477.45</v>
      </c>
      <c r="J2946" s="328">
        <v>2159.04</v>
      </c>
      <c r="K2946" s="328"/>
      <c r="L2946" s="354">
        <v>5.3041685108437608</v>
      </c>
      <c r="M2946" s="354">
        <v>11.499277456647398</v>
      </c>
      <c r="N2946" s="354">
        <v>4.7395179347587479</v>
      </c>
      <c r="O2946" s="354" t="s">
        <v>138</v>
      </c>
      <c r="P2946" s="329"/>
      <c r="Q2946" s="329"/>
      <c r="R2946" s="329">
        <v>31</v>
      </c>
    </row>
    <row r="2947" spans="1:18" ht="96">
      <c r="A2947" s="325">
        <v>109</v>
      </c>
      <c r="B2947" s="322" t="s">
        <v>5258</v>
      </c>
      <c r="C2947" s="326" t="s">
        <v>5259</v>
      </c>
      <c r="D2947" s="327">
        <v>395.39</v>
      </c>
      <c r="E2947" s="327">
        <v>32.950000000000003</v>
      </c>
      <c r="F2947" s="327">
        <v>362.44</v>
      </c>
      <c r="G2947" s="327"/>
      <c r="H2947" s="328">
        <v>2096.75</v>
      </c>
      <c r="I2947" s="328">
        <v>378.97</v>
      </c>
      <c r="J2947" s="328">
        <v>1717.78</v>
      </c>
      <c r="K2947" s="328"/>
      <c r="L2947" s="354">
        <v>5.3029919825994591</v>
      </c>
      <c r="M2947" s="354">
        <v>11.501365705614568</v>
      </c>
      <c r="N2947" s="354">
        <v>4.7394879152411429</v>
      </c>
      <c r="O2947" s="354" t="s">
        <v>138</v>
      </c>
      <c r="P2947" s="329"/>
      <c r="Q2947" s="329"/>
      <c r="R2947" s="329">
        <v>31</v>
      </c>
    </row>
    <row r="2948" spans="1:18" ht="96">
      <c r="A2948" s="325">
        <v>110</v>
      </c>
      <c r="B2948" s="322" t="s">
        <v>5260</v>
      </c>
      <c r="C2948" s="326" t="s">
        <v>5261</v>
      </c>
      <c r="D2948" s="327">
        <v>173.61</v>
      </c>
      <c r="E2948" s="327">
        <v>14.42</v>
      </c>
      <c r="F2948" s="327">
        <v>159.19</v>
      </c>
      <c r="G2948" s="327"/>
      <c r="H2948" s="328">
        <v>920.28</v>
      </c>
      <c r="I2948" s="328">
        <v>165.8</v>
      </c>
      <c r="J2948" s="328">
        <v>754.48</v>
      </c>
      <c r="K2948" s="328"/>
      <c r="L2948" s="354">
        <v>5.3008467254190421</v>
      </c>
      <c r="M2948" s="354">
        <v>11.497919556171984</v>
      </c>
      <c r="N2948" s="354">
        <v>4.7394936867893716</v>
      </c>
      <c r="O2948" s="354" t="s">
        <v>138</v>
      </c>
      <c r="P2948" s="329"/>
      <c r="Q2948" s="329"/>
      <c r="R2948" s="329">
        <v>31</v>
      </c>
    </row>
    <row r="2949" spans="1:18" ht="72">
      <c r="A2949" s="325">
        <v>111</v>
      </c>
      <c r="B2949" s="322" t="s">
        <v>5262</v>
      </c>
      <c r="C2949" s="326" t="s">
        <v>5263</v>
      </c>
      <c r="D2949" s="327">
        <v>144.27000000000001</v>
      </c>
      <c r="E2949" s="327">
        <v>12.03</v>
      </c>
      <c r="F2949" s="327">
        <v>132.24</v>
      </c>
      <c r="G2949" s="327"/>
      <c r="H2949" s="328">
        <v>765.11</v>
      </c>
      <c r="I2949" s="328">
        <v>138.37</v>
      </c>
      <c r="J2949" s="328">
        <v>626.74</v>
      </c>
      <c r="K2949" s="328"/>
      <c r="L2949" s="354">
        <v>5.3033201635821721</v>
      </c>
      <c r="M2949" s="354">
        <v>11.502078137988363</v>
      </c>
      <c r="N2949" s="354">
        <v>4.7394131881427706</v>
      </c>
      <c r="O2949" s="354" t="s">
        <v>138</v>
      </c>
      <c r="P2949" s="329"/>
      <c r="Q2949" s="329"/>
      <c r="R2949" s="329">
        <v>31</v>
      </c>
    </row>
    <row r="2950" spans="1:18" ht="72">
      <c r="A2950" s="325">
        <v>112</v>
      </c>
      <c r="B2950" s="322" t="s">
        <v>5264</v>
      </c>
      <c r="C2950" s="326" t="s">
        <v>5265</v>
      </c>
      <c r="D2950" s="327">
        <v>122.86</v>
      </c>
      <c r="E2950" s="327">
        <v>10.19</v>
      </c>
      <c r="F2950" s="327">
        <v>112.67</v>
      </c>
      <c r="G2950" s="327"/>
      <c r="H2950" s="328">
        <v>651.17999999999995</v>
      </c>
      <c r="I2950" s="328">
        <v>117.18</v>
      </c>
      <c r="J2950" s="328">
        <v>534</v>
      </c>
      <c r="K2950" s="328"/>
      <c r="L2950" s="354">
        <v>5.3001790656031247</v>
      </c>
      <c r="M2950" s="354">
        <v>11.499509322865556</v>
      </c>
      <c r="N2950" s="354">
        <v>4.7395047483802255</v>
      </c>
      <c r="O2950" s="354" t="s">
        <v>138</v>
      </c>
      <c r="P2950" s="329"/>
      <c r="Q2950" s="329"/>
      <c r="R2950" s="329">
        <v>31</v>
      </c>
    </row>
    <row r="2951" spans="1:18" ht="72">
      <c r="A2951" s="330">
        <v>113</v>
      </c>
      <c r="B2951" s="331" t="s">
        <v>5266</v>
      </c>
      <c r="C2951" s="332" t="s">
        <v>5267</v>
      </c>
      <c r="D2951" s="333">
        <v>101.56</v>
      </c>
      <c r="E2951" s="333">
        <v>8.4600000000000009</v>
      </c>
      <c r="F2951" s="333">
        <v>93.1</v>
      </c>
      <c r="G2951" s="333"/>
      <c r="H2951" s="334">
        <v>538.5</v>
      </c>
      <c r="I2951" s="334">
        <v>97.23</v>
      </c>
      <c r="J2951" s="334">
        <v>441.27</v>
      </c>
      <c r="K2951" s="334"/>
      <c r="L2951" s="355">
        <v>5.3022843639228041</v>
      </c>
      <c r="M2951" s="355">
        <v>11.5</v>
      </c>
      <c r="N2951" s="355">
        <v>4.7397422126745434</v>
      </c>
      <c r="O2951" s="355" t="s">
        <v>138</v>
      </c>
      <c r="P2951" s="335"/>
      <c r="Q2951" s="335"/>
      <c r="R2951" s="335">
        <v>31</v>
      </c>
    </row>
    <row r="2952" spans="1:18" ht="31.5" customHeight="1">
      <c r="A2952" s="360" t="s">
        <v>5268</v>
      </c>
      <c r="B2952" s="361"/>
      <c r="C2952" s="361"/>
      <c r="D2952" s="361"/>
      <c r="E2952" s="361"/>
      <c r="F2952" s="361"/>
      <c r="G2952" s="361"/>
      <c r="H2952" s="361"/>
      <c r="I2952" s="361"/>
      <c r="J2952" s="361"/>
      <c r="K2952" s="361"/>
      <c r="L2952" s="361"/>
      <c r="M2952" s="361"/>
      <c r="N2952" s="361"/>
      <c r="O2952" s="361"/>
      <c r="P2952" s="361"/>
      <c r="Q2952" s="361"/>
      <c r="R2952" s="361"/>
    </row>
    <row r="2953" spans="1:18" ht="120">
      <c r="A2953" s="325">
        <v>114</v>
      </c>
      <c r="B2953" s="322" t="s">
        <v>5269</v>
      </c>
      <c r="C2953" s="326" t="s">
        <v>5270</v>
      </c>
      <c r="D2953" s="327">
        <v>37.4</v>
      </c>
      <c r="E2953" s="327">
        <v>31.22</v>
      </c>
      <c r="F2953" s="327">
        <v>6.18</v>
      </c>
      <c r="G2953" s="327"/>
      <c r="H2953" s="328">
        <v>393.38</v>
      </c>
      <c r="I2953" s="328">
        <v>359.02</v>
      </c>
      <c r="J2953" s="328">
        <v>34.36</v>
      </c>
      <c r="K2953" s="328"/>
      <c r="L2953" s="354">
        <v>10.518181818181818</v>
      </c>
      <c r="M2953" s="354">
        <v>11.499679692504804</v>
      </c>
      <c r="N2953" s="354">
        <v>5.5598705501618122</v>
      </c>
      <c r="O2953" s="354" t="s">
        <v>138</v>
      </c>
      <c r="P2953" s="329"/>
      <c r="Q2953" s="329"/>
      <c r="R2953" s="329">
        <v>32</v>
      </c>
    </row>
    <row r="2954" spans="1:18" ht="120">
      <c r="A2954" s="325">
        <v>115</v>
      </c>
      <c r="B2954" s="322" t="s">
        <v>5271</v>
      </c>
      <c r="C2954" s="326" t="s">
        <v>5272</v>
      </c>
      <c r="D2954" s="327">
        <v>32.07</v>
      </c>
      <c r="E2954" s="327">
        <v>26.77</v>
      </c>
      <c r="F2954" s="327">
        <v>5.3</v>
      </c>
      <c r="G2954" s="327"/>
      <c r="H2954" s="328">
        <v>337.36</v>
      </c>
      <c r="I2954" s="328">
        <v>307.91000000000003</v>
      </c>
      <c r="J2954" s="328">
        <v>29.45</v>
      </c>
      <c r="K2954" s="328"/>
      <c r="L2954" s="354">
        <v>10.51948861864671</v>
      </c>
      <c r="M2954" s="354">
        <v>11.502054538662684</v>
      </c>
      <c r="N2954" s="354">
        <v>5.5566037735849054</v>
      </c>
      <c r="O2954" s="354" t="s">
        <v>138</v>
      </c>
      <c r="P2954" s="329"/>
      <c r="Q2954" s="329"/>
      <c r="R2954" s="329">
        <v>32</v>
      </c>
    </row>
    <row r="2955" spans="1:18" ht="120">
      <c r="A2955" s="325">
        <v>116</v>
      </c>
      <c r="B2955" s="322" t="s">
        <v>5273</v>
      </c>
      <c r="C2955" s="326" t="s">
        <v>5274</v>
      </c>
      <c r="D2955" s="327">
        <v>28.05</v>
      </c>
      <c r="E2955" s="327">
        <v>23.41</v>
      </c>
      <c r="F2955" s="327">
        <v>4.6399999999999997</v>
      </c>
      <c r="G2955" s="327"/>
      <c r="H2955" s="328">
        <v>295.04000000000002</v>
      </c>
      <c r="I2955" s="328">
        <v>269.27</v>
      </c>
      <c r="J2955" s="328">
        <v>25.77</v>
      </c>
      <c r="K2955" s="328"/>
      <c r="L2955" s="354">
        <v>10.518360071301249</v>
      </c>
      <c r="M2955" s="354">
        <v>11.502349423323365</v>
      </c>
      <c r="N2955" s="354">
        <v>5.5538793103448283</v>
      </c>
      <c r="O2955" s="354" t="s">
        <v>138</v>
      </c>
      <c r="P2955" s="329"/>
      <c r="Q2955" s="329"/>
      <c r="R2955" s="329">
        <v>32</v>
      </c>
    </row>
    <row r="2956" spans="1:18" ht="84">
      <c r="A2956" s="325">
        <v>117</v>
      </c>
      <c r="B2956" s="322" t="s">
        <v>5275</v>
      </c>
      <c r="C2956" s="326" t="s">
        <v>5276</v>
      </c>
      <c r="D2956" s="327">
        <v>25.45</v>
      </c>
      <c r="E2956" s="327">
        <v>21.25</v>
      </c>
      <c r="F2956" s="327">
        <v>4.2</v>
      </c>
      <c r="G2956" s="327"/>
      <c r="H2956" s="328">
        <v>267.64999999999998</v>
      </c>
      <c r="I2956" s="328">
        <v>244.33</v>
      </c>
      <c r="J2956" s="328">
        <v>23.32</v>
      </c>
      <c r="K2956" s="328"/>
      <c r="L2956" s="354">
        <v>10.516699410609037</v>
      </c>
      <c r="M2956" s="354">
        <v>11.497882352941177</v>
      </c>
      <c r="N2956" s="354">
        <v>5.5523809523809522</v>
      </c>
      <c r="O2956" s="354" t="s">
        <v>138</v>
      </c>
      <c r="P2956" s="329"/>
      <c r="Q2956" s="329"/>
      <c r="R2956" s="329">
        <v>32</v>
      </c>
    </row>
    <row r="2957" spans="1:18" ht="84">
      <c r="A2957" s="330">
        <v>118</v>
      </c>
      <c r="B2957" s="331" t="s">
        <v>5277</v>
      </c>
      <c r="C2957" s="332" t="s">
        <v>5278</v>
      </c>
      <c r="D2957" s="333">
        <v>22.72</v>
      </c>
      <c r="E2957" s="333">
        <v>18.97</v>
      </c>
      <c r="F2957" s="333">
        <v>3.75</v>
      </c>
      <c r="G2957" s="333"/>
      <c r="H2957" s="334">
        <v>239.02</v>
      </c>
      <c r="I2957" s="334">
        <v>218.16</v>
      </c>
      <c r="J2957" s="334">
        <v>20.86</v>
      </c>
      <c r="K2957" s="334"/>
      <c r="L2957" s="355">
        <v>10.52024647887324</v>
      </c>
      <c r="M2957" s="355">
        <v>11.500263574064313</v>
      </c>
      <c r="N2957" s="355">
        <v>5.5626666666666669</v>
      </c>
      <c r="O2957" s="355" t="s">
        <v>138</v>
      </c>
      <c r="P2957" s="335"/>
      <c r="Q2957" s="335"/>
      <c r="R2957" s="335">
        <v>32</v>
      </c>
    </row>
    <row r="2958" spans="1:18" ht="12.75">
      <c r="A2958" s="360" t="s">
        <v>5279</v>
      </c>
      <c r="B2958" s="361"/>
      <c r="C2958" s="361"/>
      <c r="D2958" s="361"/>
      <c r="E2958" s="361"/>
      <c r="F2958" s="361"/>
      <c r="G2958" s="361"/>
      <c r="H2958" s="361"/>
      <c r="I2958" s="361"/>
      <c r="J2958" s="361"/>
      <c r="K2958" s="361"/>
      <c r="L2958" s="361"/>
      <c r="M2958" s="361"/>
      <c r="N2958" s="361"/>
      <c r="O2958" s="361"/>
      <c r="P2958" s="361"/>
      <c r="Q2958" s="361"/>
      <c r="R2958" s="361"/>
    </row>
    <row r="2959" spans="1:18" ht="60">
      <c r="A2959" s="325">
        <v>119</v>
      </c>
      <c r="B2959" s="322" t="s">
        <v>5280</v>
      </c>
      <c r="C2959" s="326" t="s">
        <v>5281</v>
      </c>
      <c r="D2959" s="327">
        <v>25.55</v>
      </c>
      <c r="E2959" s="327">
        <v>2.71</v>
      </c>
      <c r="F2959" s="327">
        <v>22.84</v>
      </c>
      <c r="G2959" s="327"/>
      <c r="H2959" s="328">
        <v>152.44999999999999</v>
      </c>
      <c r="I2959" s="328">
        <v>31.16</v>
      </c>
      <c r="J2959" s="328">
        <v>121.29</v>
      </c>
      <c r="K2959" s="328"/>
      <c r="L2959" s="354">
        <v>5.9667318982387467</v>
      </c>
      <c r="M2959" s="354">
        <v>11.498154981549815</v>
      </c>
      <c r="N2959" s="354">
        <v>5.3104203152364278</v>
      </c>
      <c r="O2959" s="354" t="s">
        <v>138</v>
      </c>
      <c r="P2959" s="329"/>
      <c r="Q2959" s="329"/>
      <c r="R2959" s="329">
        <v>33</v>
      </c>
    </row>
    <row r="2960" spans="1:18" ht="72">
      <c r="A2960" s="330">
        <v>120</v>
      </c>
      <c r="B2960" s="331" t="s">
        <v>5282</v>
      </c>
      <c r="C2960" s="332" t="s">
        <v>5283</v>
      </c>
      <c r="D2960" s="333">
        <v>28.94</v>
      </c>
      <c r="E2960" s="333">
        <v>1.1200000000000001</v>
      </c>
      <c r="F2960" s="333">
        <v>27.82</v>
      </c>
      <c r="G2960" s="333"/>
      <c r="H2960" s="334">
        <v>161.69</v>
      </c>
      <c r="I2960" s="334">
        <v>12.84</v>
      </c>
      <c r="J2960" s="334">
        <v>148.85</v>
      </c>
      <c r="K2960" s="334"/>
      <c r="L2960" s="355">
        <v>5.5870767104353831</v>
      </c>
      <c r="M2960" s="355">
        <v>11.5</v>
      </c>
      <c r="N2960" s="355">
        <v>5.3504672897196262</v>
      </c>
      <c r="O2960" s="355" t="s">
        <v>138</v>
      </c>
      <c r="P2960" s="335"/>
      <c r="Q2960" s="335"/>
      <c r="R2960" s="335">
        <v>33</v>
      </c>
    </row>
    <row r="2961" spans="1:18" ht="12.75">
      <c r="A2961" s="360" t="s">
        <v>5284</v>
      </c>
      <c r="B2961" s="361"/>
      <c r="C2961" s="361"/>
      <c r="D2961" s="361"/>
      <c r="E2961" s="361"/>
      <c r="F2961" s="361"/>
      <c r="G2961" s="361"/>
      <c r="H2961" s="361"/>
      <c r="I2961" s="361"/>
      <c r="J2961" s="361"/>
      <c r="K2961" s="361"/>
      <c r="L2961" s="361"/>
      <c r="M2961" s="361"/>
      <c r="N2961" s="361"/>
      <c r="O2961" s="361"/>
      <c r="P2961" s="361"/>
      <c r="Q2961" s="361"/>
      <c r="R2961" s="361"/>
    </row>
    <row r="2962" spans="1:18" ht="48">
      <c r="A2962" s="325">
        <v>121</v>
      </c>
      <c r="B2962" s="322" t="s">
        <v>5285</v>
      </c>
      <c r="C2962" s="326" t="s">
        <v>5286</v>
      </c>
      <c r="D2962" s="327">
        <v>75.430000000000007</v>
      </c>
      <c r="E2962" s="327">
        <v>12.59</v>
      </c>
      <c r="F2962" s="327">
        <v>3.15</v>
      </c>
      <c r="G2962" s="327">
        <v>59.69</v>
      </c>
      <c r="H2962" s="328">
        <v>571.98</v>
      </c>
      <c r="I2962" s="328">
        <v>144.79</v>
      </c>
      <c r="J2962" s="328">
        <v>16.579999999999998</v>
      </c>
      <c r="K2962" s="328">
        <v>410.61</v>
      </c>
      <c r="L2962" s="354">
        <v>7.5829245658226165</v>
      </c>
      <c r="M2962" s="354">
        <v>11.500397140587767</v>
      </c>
      <c r="N2962" s="354">
        <v>5.2634920634920634</v>
      </c>
      <c r="O2962" s="354">
        <v>6.8790417155302404</v>
      </c>
      <c r="P2962" s="329"/>
      <c r="Q2962" s="329"/>
      <c r="R2962" s="329">
        <v>34</v>
      </c>
    </row>
    <row r="2963" spans="1:18" ht="48">
      <c r="A2963" s="325">
        <v>122</v>
      </c>
      <c r="B2963" s="322" t="s">
        <v>5287</v>
      </c>
      <c r="C2963" s="326" t="s">
        <v>5288</v>
      </c>
      <c r="D2963" s="327">
        <v>140.5</v>
      </c>
      <c r="E2963" s="327">
        <v>16.98</v>
      </c>
      <c r="F2963" s="327">
        <v>5.25</v>
      </c>
      <c r="G2963" s="327">
        <v>118.27</v>
      </c>
      <c r="H2963" s="328">
        <v>1037.8699999999999</v>
      </c>
      <c r="I2963" s="328">
        <v>195.3</v>
      </c>
      <c r="J2963" s="328">
        <v>27.64</v>
      </c>
      <c r="K2963" s="328">
        <v>814.93</v>
      </c>
      <c r="L2963" s="354">
        <v>7.3869750889679704</v>
      </c>
      <c r="M2963" s="354">
        <v>11.501766784452297</v>
      </c>
      <c r="N2963" s="354">
        <v>5.2647619047619045</v>
      </c>
      <c r="O2963" s="354">
        <v>6.8904202249091062</v>
      </c>
      <c r="P2963" s="329"/>
      <c r="Q2963" s="329"/>
      <c r="R2963" s="329">
        <v>34</v>
      </c>
    </row>
    <row r="2964" spans="1:18" ht="48">
      <c r="A2964" s="325">
        <v>123</v>
      </c>
      <c r="B2964" s="322" t="s">
        <v>5289</v>
      </c>
      <c r="C2964" s="326" t="s">
        <v>5290</v>
      </c>
      <c r="D2964" s="327">
        <v>185.21</v>
      </c>
      <c r="E2964" s="327">
        <v>21.47</v>
      </c>
      <c r="F2964" s="327">
        <v>8.39</v>
      </c>
      <c r="G2964" s="327">
        <v>155.35</v>
      </c>
      <c r="H2964" s="328">
        <v>1361.27</v>
      </c>
      <c r="I2964" s="328">
        <v>246.93</v>
      </c>
      <c r="J2964" s="328">
        <v>44.22</v>
      </c>
      <c r="K2964" s="328">
        <v>1070.1199999999999</v>
      </c>
      <c r="L2964" s="354">
        <v>7.3498731170023213</v>
      </c>
      <c r="M2964" s="354">
        <v>11.501164415463439</v>
      </c>
      <c r="N2964" s="354">
        <v>5.2705601907032174</v>
      </c>
      <c r="O2964" s="354">
        <v>6.888445445767621</v>
      </c>
      <c r="P2964" s="329"/>
      <c r="Q2964" s="329"/>
      <c r="R2964" s="329">
        <v>34</v>
      </c>
    </row>
    <row r="2965" spans="1:18" ht="48">
      <c r="A2965" s="325">
        <v>124</v>
      </c>
      <c r="B2965" s="322" t="s">
        <v>5291</v>
      </c>
      <c r="C2965" s="326" t="s">
        <v>5292</v>
      </c>
      <c r="D2965" s="327">
        <v>142.21</v>
      </c>
      <c r="E2965" s="327">
        <v>21.47</v>
      </c>
      <c r="F2965" s="327">
        <v>8.39</v>
      </c>
      <c r="G2965" s="327">
        <v>112.35</v>
      </c>
      <c r="H2965" s="328">
        <v>1062.99</v>
      </c>
      <c r="I2965" s="328">
        <v>246.93</v>
      </c>
      <c r="J2965" s="328">
        <v>44.22</v>
      </c>
      <c r="K2965" s="328">
        <v>771.84</v>
      </c>
      <c r="L2965" s="354">
        <v>7.4747908023345753</v>
      </c>
      <c r="M2965" s="354">
        <v>11.501164415463439</v>
      </c>
      <c r="N2965" s="354">
        <v>5.2705601907032174</v>
      </c>
      <c r="O2965" s="354">
        <v>6.8699599465954613</v>
      </c>
      <c r="P2965" s="329"/>
      <c r="Q2965" s="329"/>
      <c r="R2965" s="329">
        <v>34</v>
      </c>
    </row>
    <row r="2966" spans="1:18" ht="12.75">
      <c r="A2966" s="325"/>
      <c r="B2966" s="322"/>
      <c r="C2966" s="326"/>
      <c r="D2966" s="327"/>
      <c r="E2966" s="327"/>
      <c r="F2966" s="327"/>
      <c r="G2966" s="327"/>
      <c r="H2966" s="328"/>
      <c r="I2966" s="328"/>
      <c r="J2966" s="328"/>
      <c r="K2966" s="328"/>
      <c r="L2966" s="354"/>
      <c r="M2966" s="354"/>
      <c r="N2966" s="354"/>
      <c r="O2966" s="354"/>
      <c r="P2966" s="320"/>
      <c r="Q2966" s="320"/>
      <c r="R2966" s="320"/>
    </row>
    <row r="2967" spans="1:18">
      <c r="A2967" s="329"/>
      <c r="B2967" s="52"/>
      <c r="C2967" s="329"/>
      <c r="D2967" s="329"/>
      <c r="E2967" s="329"/>
      <c r="F2967" s="329"/>
      <c r="G2967" s="329"/>
      <c r="H2967" s="53"/>
      <c r="I2967" s="53"/>
      <c r="J2967" s="53"/>
      <c r="K2967" s="53"/>
      <c r="L2967" s="356"/>
      <c r="M2967" s="356"/>
      <c r="N2967" s="356"/>
      <c r="O2967" s="356"/>
      <c r="P2967" s="305"/>
      <c r="Q2967" s="305"/>
      <c r="R2967" s="305"/>
    </row>
    <row r="2968" spans="1:18" ht="12.75">
      <c r="A2968" s="361" t="s">
        <v>63</v>
      </c>
      <c r="B2968" s="361"/>
      <c r="C2968" s="361"/>
      <c r="D2968" s="323">
        <v>362212.76</v>
      </c>
      <c r="E2968" s="323">
        <v>39449.699999999997</v>
      </c>
      <c r="F2968" s="323">
        <v>132556.26</v>
      </c>
      <c r="G2968" s="323">
        <v>190206.8</v>
      </c>
      <c r="H2968" s="324">
        <v>2312440.9300000002</v>
      </c>
      <c r="I2968" s="324">
        <v>453679.61</v>
      </c>
      <c r="J2968" s="324">
        <v>771631.9</v>
      </c>
      <c r="K2968" s="324">
        <v>1087129.42</v>
      </c>
      <c r="L2968" s="357">
        <v>6.3842061499986915</v>
      </c>
      <c r="M2968" s="357">
        <v>11.500204310805913</v>
      </c>
      <c r="N2968" s="357">
        <v>5.8211652923822683</v>
      </c>
      <c r="O2968" s="357">
        <v>5.7155129049014022</v>
      </c>
      <c r="P2968" s="320"/>
      <c r="Q2968" s="320"/>
      <c r="R2968" s="320"/>
    </row>
    <row r="2969" spans="1:18">
      <c r="A2969" s="329"/>
      <c r="B2969" s="52"/>
      <c r="C2969" s="329"/>
      <c r="D2969" s="329"/>
      <c r="E2969" s="329"/>
      <c r="F2969" s="329"/>
      <c r="G2969" s="329"/>
      <c r="H2969" s="53"/>
      <c r="I2969" s="53"/>
      <c r="J2969" s="53"/>
      <c r="K2969" s="53"/>
      <c r="L2969" s="356"/>
      <c r="M2969" s="356"/>
      <c r="N2969" s="356"/>
      <c r="O2969" s="356"/>
    </row>
    <row r="2970" spans="1:18" ht="21" customHeight="1">
      <c r="A2970" s="376" t="s">
        <v>5293</v>
      </c>
      <c r="B2970" s="377"/>
      <c r="C2970" s="377"/>
      <c r="D2970" s="377"/>
      <c r="E2970" s="377"/>
      <c r="F2970" s="377"/>
      <c r="G2970" s="377"/>
      <c r="H2970" s="377"/>
      <c r="I2970" s="377"/>
      <c r="J2970" s="377"/>
      <c r="K2970" s="377"/>
      <c r="L2970" s="377"/>
      <c r="M2970" s="377"/>
      <c r="N2970" s="377"/>
      <c r="O2970" s="378"/>
    </row>
    <row r="2971" spans="1:18" ht="12.75">
      <c r="A2971" s="360" t="s">
        <v>5294</v>
      </c>
      <c r="B2971" s="361"/>
      <c r="C2971" s="361"/>
      <c r="D2971" s="361"/>
      <c r="E2971" s="361"/>
      <c r="F2971" s="361"/>
      <c r="G2971" s="361"/>
      <c r="H2971" s="361"/>
      <c r="I2971" s="361"/>
      <c r="J2971" s="361"/>
      <c r="K2971" s="361"/>
      <c r="L2971" s="361"/>
      <c r="M2971" s="361"/>
      <c r="N2971" s="361"/>
      <c r="O2971" s="361"/>
      <c r="P2971" s="361"/>
      <c r="Q2971" s="361"/>
      <c r="R2971" s="361"/>
    </row>
    <row r="2972" spans="1:18" ht="60">
      <c r="A2972" s="340">
        <v>1</v>
      </c>
      <c r="B2972" s="337" t="s">
        <v>5295</v>
      </c>
      <c r="C2972" s="341" t="s">
        <v>5296</v>
      </c>
      <c r="D2972" s="342">
        <v>470.66</v>
      </c>
      <c r="E2972" s="342">
        <v>470.66</v>
      </c>
      <c r="F2972" s="342"/>
      <c r="G2972" s="342"/>
      <c r="H2972" s="343">
        <v>5412.59</v>
      </c>
      <c r="I2972" s="343">
        <v>5412.59</v>
      </c>
      <c r="J2972" s="343"/>
      <c r="K2972" s="343"/>
      <c r="L2972" s="354">
        <v>11.5</v>
      </c>
      <c r="M2972" s="354">
        <v>11.5</v>
      </c>
      <c r="N2972" s="354" t="s">
        <v>138</v>
      </c>
      <c r="O2972" s="354" t="s">
        <v>138</v>
      </c>
      <c r="P2972" s="344"/>
      <c r="Q2972" s="344"/>
      <c r="R2972" s="344">
        <v>1</v>
      </c>
    </row>
    <row r="2973" spans="1:18" ht="60">
      <c r="A2973" s="340">
        <v>2</v>
      </c>
      <c r="B2973" s="337" t="s">
        <v>5297</v>
      </c>
      <c r="C2973" s="341" t="s">
        <v>5298</v>
      </c>
      <c r="D2973" s="342">
        <v>796.86</v>
      </c>
      <c r="E2973" s="342">
        <v>796.86</v>
      </c>
      <c r="F2973" s="342"/>
      <c r="G2973" s="342"/>
      <c r="H2973" s="343">
        <v>9163.89</v>
      </c>
      <c r="I2973" s="343">
        <v>9163.89</v>
      </c>
      <c r="J2973" s="343"/>
      <c r="K2973" s="343"/>
      <c r="L2973" s="354">
        <v>11.499999999999998</v>
      </c>
      <c r="M2973" s="354">
        <v>11.499999999999998</v>
      </c>
      <c r="N2973" s="354" t="s">
        <v>138</v>
      </c>
      <c r="O2973" s="354" t="s">
        <v>138</v>
      </c>
      <c r="P2973" s="344"/>
      <c r="Q2973" s="344"/>
      <c r="R2973" s="344">
        <v>1</v>
      </c>
    </row>
    <row r="2974" spans="1:18" ht="60">
      <c r="A2974" s="340">
        <v>3</v>
      </c>
      <c r="B2974" s="337" t="s">
        <v>5299</v>
      </c>
      <c r="C2974" s="341" t="s">
        <v>5300</v>
      </c>
      <c r="D2974" s="342">
        <v>1115.5999999999999</v>
      </c>
      <c r="E2974" s="342">
        <v>1115.5999999999999</v>
      </c>
      <c r="F2974" s="342"/>
      <c r="G2974" s="342"/>
      <c r="H2974" s="343">
        <v>12829.45</v>
      </c>
      <c r="I2974" s="343">
        <v>12829.45</v>
      </c>
      <c r="J2974" s="343"/>
      <c r="K2974" s="343"/>
      <c r="L2974" s="354">
        <v>11.500044818931519</v>
      </c>
      <c r="M2974" s="354">
        <v>11.500044818931519</v>
      </c>
      <c r="N2974" s="354" t="s">
        <v>138</v>
      </c>
      <c r="O2974" s="354" t="s">
        <v>138</v>
      </c>
      <c r="P2974" s="344"/>
      <c r="Q2974" s="344"/>
      <c r="R2974" s="344">
        <v>1</v>
      </c>
    </row>
    <row r="2975" spans="1:18" ht="60">
      <c r="A2975" s="340">
        <v>4</v>
      </c>
      <c r="B2975" s="337" t="s">
        <v>5301</v>
      </c>
      <c r="C2975" s="341" t="s">
        <v>5302</v>
      </c>
      <c r="D2975" s="342">
        <v>1540.6</v>
      </c>
      <c r="E2975" s="342">
        <v>1540.6</v>
      </c>
      <c r="F2975" s="342"/>
      <c r="G2975" s="342"/>
      <c r="H2975" s="343">
        <v>17716.849999999999</v>
      </c>
      <c r="I2975" s="343">
        <v>17716.849999999999</v>
      </c>
      <c r="J2975" s="343"/>
      <c r="K2975" s="343"/>
      <c r="L2975" s="354">
        <v>11.499967545112293</v>
      </c>
      <c r="M2975" s="354">
        <v>11.499967545112293</v>
      </c>
      <c r="N2975" s="354" t="s">
        <v>138</v>
      </c>
      <c r="O2975" s="354" t="s">
        <v>138</v>
      </c>
      <c r="P2975" s="344"/>
      <c r="Q2975" s="344"/>
      <c r="R2975" s="344">
        <v>1</v>
      </c>
    </row>
    <row r="2976" spans="1:18" ht="60">
      <c r="A2976" s="340">
        <v>5</v>
      </c>
      <c r="B2976" s="337" t="s">
        <v>5303</v>
      </c>
      <c r="C2976" s="341" t="s">
        <v>5304</v>
      </c>
      <c r="D2976" s="342">
        <v>1731.84</v>
      </c>
      <c r="E2976" s="342">
        <v>1731.84</v>
      </c>
      <c r="F2976" s="342"/>
      <c r="G2976" s="342"/>
      <c r="H2976" s="343">
        <v>19916.189999999999</v>
      </c>
      <c r="I2976" s="343">
        <v>19916.189999999999</v>
      </c>
      <c r="J2976" s="343"/>
      <c r="K2976" s="343"/>
      <c r="L2976" s="354">
        <v>11.500017322616408</v>
      </c>
      <c r="M2976" s="354">
        <v>11.500017322616408</v>
      </c>
      <c r="N2976" s="354" t="s">
        <v>138</v>
      </c>
      <c r="O2976" s="354" t="s">
        <v>138</v>
      </c>
      <c r="P2976" s="344"/>
      <c r="Q2976" s="344"/>
      <c r="R2976" s="344">
        <v>1</v>
      </c>
    </row>
    <row r="2977" spans="1:18" ht="60">
      <c r="A2977" s="340">
        <v>6</v>
      </c>
      <c r="B2977" s="337" t="s">
        <v>5305</v>
      </c>
      <c r="C2977" s="341" t="s">
        <v>5306</v>
      </c>
      <c r="D2977" s="342">
        <v>1889.35</v>
      </c>
      <c r="E2977" s="342">
        <v>1889.35</v>
      </c>
      <c r="F2977" s="342"/>
      <c r="G2977" s="342"/>
      <c r="H2977" s="343">
        <v>21727.53</v>
      </c>
      <c r="I2977" s="343">
        <v>21727.53</v>
      </c>
      <c r="J2977" s="343"/>
      <c r="K2977" s="343"/>
      <c r="L2977" s="354">
        <v>11.500002646412787</v>
      </c>
      <c r="M2977" s="354">
        <v>11.500002646412787</v>
      </c>
      <c r="N2977" s="354" t="s">
        <v>138</v>
      </c>
      <c r="O2977" s="354" t="s">
        <v>138</v>
      </c>
      <c r="P2977" s="344"/>
      <c r="Q2977" s="344"/>
      <c r="R2977" s="344">
        <v>1</v>
      </c>
    </row>
    <row r="2978" spans="1:18" ht="36">
      <c r="A2978" s="340">
        <v>7</v>
      </c>
      <c r="B2978" s="337" t="s">
        <v>5307</v>
      </c>
      <c r="C2978" s="341" t="s">
        <v>5308</v>
      </c>
      <c r="D2978" s="342">
        <v>94.6</v>
      </c>
      <c r="E2978" s="342">
        <v>94.6</v>
      </c>
      <c r="F2978" s="342"/>
      <c r="G2978" s="342"/>
      <c r="H2978" s="343">
        <v>1087.8800000000001</v>
      </c>
      <c r="I2978" s="343">
        <v>1087.8800000000001</v>
      </c>
      <c r="J2978" s="343"/>
      <c r="K2978" s="343"/>
      <c r="L2978" s="354">
        <v>11.499788583509515</v>
      </c>
      <c r="M2978" s="354">
        <v>11.499788583509515</v>
      </c>
      <c r="N2978" s="354" t="s">
        <v>138</v>
      </c>
      <c r="O2978" s="354" t="s">
        <v>138</v>
      </c>
      <c r="P2978" s="344"/>
      <c r="Q2978" s="344"/>
      <c r="R2978" s="344">
        <v>1</v>
      </c>
    </row>
    <row r="2979" spans="1:18" ht="36">
      <c r="A2979" s="340">
        <v>8</v>
      </c>
      <c r="B2979" s="337" t="s">
        <v>5309</v>
      </c>
      <c r="C2979" s="341" t="s">
        <v>5310</v>
      </c>
      <c r="D2979" s="342">
        <v>160.4</v>
      </c>
      <c r="E2979" s="342">
        <v>160.4</v>
      </c>
      <c r="F2979" s="342"/>
      <c r="G2979" s="342"/>
      <c r="H2979" s="343">
        <v>1844.57</v>
      </c>
      <c r="I2979" s="343">
        <v>1844.57</v>
      </c>
      <c r="J2979" s="343"/>
      <c r="K2979" s="343"/>
      <c r="L2979" s="354">
        <v>11.499812967581047</v>
      </c>
      <c r="M2979" s="354">
        <v>11.499812967581047</v>
      </c>
      <c r="N2979" s="354" t="s">
        <v>138</v>
      </c>
      <c r="O2979" s="354" t="s">
        <v>138</v>
      </c>
      <c r="P2979" s="344"/>
      <c r="Q2979" s="344"/>
      <c r="R2979" s="344">
        <v>1</v>
      </c>
    </row>
    <row r="2980" spans="1:18" ht="36">
      <c r="A2980" s="340">
        <v>9</v>
      </c>
      <c r="B2980" s="337" t="s">
        <v>5311</v>
      </c>
      <c r="C2980" s="341" t="s">
        <v>5312</v>
      </c>
      <c r="D2980" s="342">
        <v>222.1</v>
      </c>
      <c r="E2980" s="342">
        <v>222.1</v>
      </c>
      <c r="F2980" s="342"/>
      <c r="G2980" s="342"/>
      <c r="H2980" s="343">
        <v>2554.1</v>
      </c>
      <c r="I2980" s="343">
        <v>2554.1</v>
      </c>
      <c r="J2980" s="343"/>
      <c r="K2980" s="343"/>
      <c r="L2980" s="354">
        <v>11.499774876181901</v>
      </c>
      <c r="M2980" s="354">
        <v>11.499774876181901</v>
      </c>
      <c r="N2980" s="354" t="s">
        <v>138</v>
      </c>
      <c r="O2980" s="354" t="s">
        <v>138</v>
      </c>
      <c r="P2980" s="344"/>
      <c r="Q2980" s="344"/>
      <c r="R2980" s="344">
        <v>1</v>
      </c>
    </row>
    <row r="2981" spans="1:18" ht="36">
      <c r="A2981" s="340">
        <v>10</v>
      </c>
      <c r="B2981" s="337" t="s">
        <v>5313</v>
      </c>
      <c r="C2981" s="341" t="s">
        <v>5314</v>
      </c>
      <c r="D2981" s="342">
        <v>307.08999999999997</v>
      </c>
      <c r="E2981" s="342">
        <v>307.08999999999997</v>
      </c>
      <c r="F2981" s="342"/>
      <c r="G2981" s="342"/>
      <c r="H2981" s="343">
        <v>3531.58</v>
      </c>
      <c r="I2981" s="343">
        <v>3531.58</v>
      </c>
      <c r="J2981" s="343"/>
      <c r="K2981" s="343"/>
      <c r="L2981" s="354">
        <v>11.500146536845877</v>
      </c>
      <c r="M2981" s="354">
        <v>11.500146536845877</v>
      </c>
      <c r="N2981" s="354" t="s">
        <v>138</v>
      </c>
      <c r="O2981" s="354" t="s">
        <v>138</v>
      </c>
      <c r="P2981" s="344"/>
      <c r="Q2981" s="344"/>
      <c r="R2981" s="344">
        <v>1</v>
      </c>
    </row>
    <row r="2982" spans="1:18" ht="36">
      <c r="A2982" s="340">
        <v>11</v>
      </c>
      <c r="B2982" s="337" t="s">
        <v>5315</v>
      </c>
      <c r="C2982" s="341" t="s">
        <v>5316</v>
      </c>
      <c r="D2982" s="342">
        <v>342.14</v>
      </c>
      <c r="E2982" s="342">
        <v>342.14</v>
      </c>
      <c r="F2982" s="342"/>
      <c r="G2982" s="342"/>
      <c r="H2982" s="343">
        <v>3934.58</v>
      </c>
      <c r="I2982" s="343">
        <v>3934.58</v>
      </c>
      <c r="J2982" s="343"/>
      <c r="K2982" s="343"/>
      <c r="L2982" s="354">
        <v>11.499912316595546</v>
      </c>
      <c r="M2982" s="354">
        <v>11.499912316595546</v>
      </c>
      <c r="N2982" s="354" t="s">
        <v>138</v>
      </c>
      <c r="O2982" s="354" t="s">
        <v>138</v>
      </c>
      <c r="P2982" s="344"/>
      <c r="Q2982" s="344"/>
      <c r="R2982" s="344">
        <v>1</v>
      </c>
    </row>
    <row r="2983" spans="1:18" ht="36">
      <c r="A2983" s="345">
        <v>12</v>
      </c>
      <c r="B2983" s="346" t="s">
        <v>5317</v>
      </c>
      <c r="C2983" s="347" t="s">
        <v>5318</v>
      </c>
      <c r="D2983" s="348">
        <v>385.66</v>
      </c>
      <c r="E2983" s="348">
        <v>385.66</v>
      </c>
      <c r="F2983" s="348"/>
      <c r="G2983" s="348"/>
      <c r="H2983" s="349">
        <v>4435.1099999999997</v>
      </c>
      <c r="I2983" s="349">
        <v>4435.1099999999997</v>
      </c>
      <c r="J2983" s="349"/>
      <c r="K2983" s="349"/>
      <c r="L2983" s="355">
        <v>11.500051859150545</v>
      </c>
      <c r="M2983" s="355">
        <v>11.500051859150545</v>
      </c>
      <c r="N2983" s="355" t="s">
        <v>138</v>
      </c>
      <c r="O2983" s="355" t="s">
        <v>138</v>
      </c>
      <c r="P2983" s="350"/>
      <c r="Q2983" s="350"/>
      <c r="R2983" s="350">
        <v>1</v>
      </c>
    </row>
    <row r="2984" spans="1:18" ht="12.75">
      <c r="A2984" s="360" t="s">
        <v>5319</v>
      </c>
      <c r="B2984" s="361"/>
      <c r="C2984" s="361"/>
      <c r="D2984" s="361"/>
      <c r="E2984" s="361"/>
      <c r="F2984" s="361"/>
      <c r="G2984" s="361"/>
      <c r="H2984" s="361"/>
      <c r="I2984" s="361"/>
      <c r="J2984" s="361"/>
      <c r="K2984" s="361"/>
      <c r="L2984" s="361"/>
      <c r="M2984" s="361"/>
      <c r="N2984" s="361"/>
      <c r="O2984" s="361"/>
      <c r="P2984" s="361"/>
      <c r="Q2984" s="361"/>
      <c r="R2984" s="361"/>
    </row>
    <row r="2985" spans="1:18" ht="36">
      <c r="A2985" s="340">
        <v>13</v>
      </c>
      <c r="B2985" s="337" t="s">
        <v>5320</v>
      </c>
      <c r="C2985" s="341" t="s">
        <v>5321</v>
      </c>
      <c r="D2985" s="342">
        <v>67.849999999999994</v>
      </c>
      <c r="E2985" s="342">
        <v>55.94</v>
      </c>
      <c r="F2985" s="342">
        <v>11.91</v>
      </c>
      <c r="G2985" s="342"/>
      <c r="H2985" s="343">
        <v>707.05</v>
      </c>
      <c r="I2985" s="343">
        <v>643.37</v>
      </c>
      <c r="J2985" s="343">
        <v>63.68</v>
      </c>
      <c r="K2985" s="343"/>
      <c r="L2985" s="354">
        <v>10.4207811348563</v>
      </c>
      <c r="M2985" s="354">
        <v>11.501072577761889</v>
      </c>
      <c r="N2985" s="354">
        <v>5.3467674223341728</v>
      </c>
      <c r="O2985" s="354" t="s">
        <v>138</v>
      </c>
      <c r="P2985" s="344"/>
      <c r="Q2985" s="344"/>
      <c r="R2985" s="344">
        <v>2</v>
      </c>
    </row>
    <row r="2986" spans="1:18" ht="36">
      <c r="A2986" s="340">
        <v>14</v>
      </c>
      <c r="B2986" s="337" t="s">
        <v>5322</v>
      </c>
      <c r="C2986" s="341" t="s">
        <v>5323</v>
      </c>
      <c r="D2986" s="342">
        <v>65.25</v>
      </c>
      <c r="E2986" s="342">
        <v>53.8</v>
      </c>
      <c r="F2986" s="342">
        <v>11.45</v>
      </c>
      <c r="G2986" s="342"/>
      <c r="H2986" s="343">
        <v>679.99</v>
      </c>
      <c r="I2986" s="343">
        <v>618.76</v>
      </c>
      <c r="J2986" s="343">
        <v>61.23</v>
      </c>
      <c r="K2986" s="343"/>
      <c r="L2986" s="354">
        <v>10.421302681992337</v>
      </c>
      <c r="M2986" s="354">
        <v>11.501115241635688</v>
      </c>
      <c r="N2986" s="354">
        <v>5.347598253275109</v>
      </c>
      <c r="O2986" s="354" t="s">
        <v>138</v>
      </c>
      <c r="P2986" s="344"/>
      <c r="Q2986" s="344"/>
      <c r="R2986" s="344">
        <v>2</v>
      </c>
    </row>
    <row r="2987" spans="1:18" ht="36">
      <c r="A2987" s="340">
        <v>15</v>
      </c>
      <c r="B2987" s="337" t="s">
        <v>5324</v>
      </c>
      <c r="C2987" s="341" t="s">
        <v>5325</v>
      </c>
      <c r="D2987" s="342">
        <v>77.989999999999995</v>
      </c>
      <c r="E2987" s="342">
        <v>64.3</v>
      </c>
      <c r="F2987" s="342">
        <v>13.69</v>
      </c>
      <c r="G2987" s="342"/>
      <c r="H2987" s="343">
        <v>812.69</v>
      </c>
      <c r="I2987" s="343">
        <v>739.47</v>
      </c>
      <c r="J2987" s="343">
        <v>73.22</v>
      </c>
      <c r="K2987" s="343"/>
      <c r="L2987" s="354">
        <v>10.420438517758688</v>
      </c>
      <c r="M2987" s="354">
        <v>11.50031104199067</v>
      </c>
      <c r="N2987" s="354">
        <v>5.3484295105916733</v>
      </c>
      <c r="O2987" s="354" t="s">
        <v>138</v>
      </c>
      <c r="P2987" s="344"/>
      <c r="Q2987" s="344"/>
      <c r="R2987" s="344">
        <v>2</v>
      </c>
    </row>
    <row r="2988" spans="1:18" ht="36">
      <c r="A2988" s="340">
        <v>16</v>
      </c>
      <c r="B2988" s="337" t="s">
        <v>5326</v>
      </c>
      <c r="C2988" s="341" t="s">
        <v>5327</v>
      </c>
      <c r="D2988" s="342">
        <v>127.88</v>
      </c>
      <c r="E2988" s="342">
        <v>107</v>
      </c>
      <c r="F2988" s="342">
        <v>20.88</v>
      </c>
      <c r="G2988" s="342"/>
      <c r="H2988" s="343">
        <v>1345.03</v>
      </c>
      <c r="I2988" s="343">
        <v>1230.5</v>
      </c>
      <c r="J2988" s="343">
        <v>114.53</v>
      </c>
      <c r="K2988" s="343"/>
      <c r="L2988" s="354">
        <v>10.517907413199875</v>
      </c>
      <c r="M2988" s="354">
        <v>11.5</v>
      </c>
      <c r="N2988" s="354">
        <v>5.4851532567049812</v>
      </c>
      <c r="O2988" s="354" t="s">
        <v>138</v>
      </c>
      <c r="P2988" s="344"/>
      <c r="Q2988" s="344"/>
      <c r="R2988" s="344">
        <v>2</v>
      </c>
    </row>
    <row r="2989" spans="1:18" ht="36">
      <c r="A2989" s="340">
        <v>17</v>
      </c>
      <c r="B2989" s="337" t="s">
        <v>5328</v>
      </c>
      <c r="C2989" s="341" t="s">
        <v>5329</v>
      </c>
      <c r="D2989" s="342">
        <v>32.04</v>
      </c>
      <c r="E2989" s="342">
        <v>26.8</v>
      </c>
      <c r="F2989" s="342">
        <v>5.24</v>
      </c>
      <c r="G2989" s="342"/>
      <c r="H2989" s="343">
        <v>336.93</v>
      </c>
      <c r="I2989" s="343">
        <v>308.20999999999998</v>
      </c>
      <c r="J2989" s="343">
        <v>28.72</v>
      </c>
      <c r="K2989" s="343"/>
      <c r="L2989" s="354">
        <v>10.515917602996256</v>
      </c>
      <c r="M2989" s="354">
        <v>11.500373134328358</v>
      </c>
      <c r="N2989" s="354">
        <v>5.4809160305343507</v>
      </c>
      <c r="O2989" s="354" t="s">
        <v>138</v>
      </c>
      <c r="P2989" s="344"/>
      <c r="Q2989" s="344"/>
      <c r="R2989" s="344">
        <v>2</v>
      </c>
    </row>
    <row r="2990" spans="1:18" ht="36">
      <c r="A2990" s="345">
        <v>18</v>
      </c>
      <c r="B2990" s="346" t="s">
        <v>5330</v>
      </c>
      <c r="C2990" s="347" t="s">
        <v>5331</v>
      </c>
      <c r="D2990" s="348">
        <v>44.82</v>
      </c>
      <c r="E2990" s="348">
        <v>37.5</v>
      </c>
      <c r="F2990" s="348">
        <v>7.32</v>
      </c>
      <c r="G2990" s="348"/>
      <c r="H2990" s="349">
        <v>471.38</v>
      </c>
      <c r="I2990" s="349">
        <v>431.26</v>
      </c>
      <c r="J2990" s="349">
        <v>40.119999999999997</v>
      </c>
      <c r="K2990" s="349"/>
      <c r="L2990" s="355">
        <v>10.517179830432843</v>
      </c>
      <c r="M2990" s="355">
        <v>11.500266666666667</v>
      </c>
      <c r="N2990" s="355">
        <v>5.4808743169398904</v>
      </c>
      <c r="O2990" s="355" t="s">
        <v>138</v>
      </c>
      <c r="P2990" s="350"/>
      <c r="Q2990" s="350"/>
      <c r="R2990" s="350">
        <v>2</v>
      </c>
    </row>
    <row r="2991" spans="1:18" ht="19.5" customHeight="1">
      <c r="A2991" s="360" t="s">
        <v>5332</v>
      </c>
      <c r="B2991" s="361"/>
      <c r="C2991" s="361"/>
      <c r="D2991" s="361"/>
      <c r="E2991" s="361"/>
      <c r="F2991" s="361"/>
      <c r="G2991" s="361"/>
      <c r="H2991" s="361"/>
      <c r="I2991" s="361"/>
      <c r="J2991" s="361"/>
      <c r="K2991" s="361"/>
      <c r="L2991" s="361"/>
      <c r="M2991" s="361"/>
      <c r="N2991" s="361"/>
      <c r="O2991" s="361"/>
      <c r="P2991" s="361"/>
      <c r="Q2991" s="361"/>
      <c r="R2991" s="361"/>
    </row>
    <row r="2992" spans="1:18" ht="60">
      <c r="A2992" s="340">
        <v>19</v>
      </c>
      <c r="B2992" s="337" t="s">
        <v>5333</v>
      </c>
      <c r="C2992" s="341" t="s">
        <v>5334</v>
      </c>
      <c r="D2992" s="342">
        <v>1031.51</v>
      </c>
      <c r="E2992" s="342">
        <v>790.74</v>
      </c>
      <c r="F2992" s="342">
        <v>240.77</v>
      </c>
      <c r="G2992" s="342"/>
      <c r="H2992" s="343">
        <v>10511.19</v>
      </c>
      <c r="I2992" s="343">
        <v>9093.94</v>
      </c>
      <c r="J2992" s="343">
        <v>1417.25</v>
      </c>
      <c r="K2992" s="343"/>
      <c r="L2992" s="354">
        <v>10.19009995055792</v>
      </c>
      <c r="M2992" s="354">
        <v>11.500543794420416</v>
      </c>
      <c r="N2992" s="354">
        <v>5.8863230468912233</v>
      </c>
      <c r="O2992" s="354" t="s">
        <v>138</v>
      </c>
      <c r="P2992" s="344"/>
      <c r="Q2992" s="344"/>
      <c r="R2992" s="344">
        <v>3</v>
      </c>
    </row>
    <row r="2993" spans="1:18" ht="60">
      <c r="A2993" s="340">
        <v>20</v>
      </c>
      <c r="B2993" s="337" t="s">
        <v>5335</v>
      </c>
      <c r="C2993" s="341" t="s">
        <v>5336</v>
      </c>
      <c r="D2993" s="342">
        <v>819.15</v>
      </c>
      <c r="E2993" s="342">
        <v>628.72</v>
      </c>
      <c r="F2993" s="342">
        <v>190.43</v>
      </c>
      <c r="G2993" s="342"/>
      <c r="H2993" s="343">
        <v>8351.57</v>
      </c>
      <c r="I2993" s="343">
        <v>7230.62</v>
      </c>
      <c r="J2993" s="343">
        <v>1120.95</v>
      </c>
      <c r="K2993" s="343"/>
      <c r="L2993" s="354">
        <v>10.19540987609107</v>
      </c>
      <c r="M2993" s="354">
        <v>11.500540781269882</v>
      </c>
      <c r="N2993" s="354">
        <v>5.8864149556267398</v>
      </c>
      <c r="O2993" s="354" t="s">
        <v>138</v>
      </c>
      <c r="P2993" s="344"/>
      <c r="Q2993" s="344"/>
      <c r="R2993" s="344">
        <v>3</v>
      </c>
    </row>
    <row r="2994" spans="1:18" ht="60">
      <c r="A2994" s="340">
        <v>21</v>
      </c>
      <c r="B2994" s="337" t="s">
        <v>5337</v>
      </c>
      <c r="C2994" s="341" t="s">
        <v>5338</v>
      </c>
      <c r="D2994" s="342">
        <v>955.16</v>
      </c>
      <c r="E2994" s="342">
        <v>731.64</v>
      </c>
      <c r="F2994" s="342">
        <v>223.52</v>
      </c>
      <c r="G2994" s="342"/>
      <c r="H2994" s="343">
        <v>9729.9599999999991</v>
      </c>
      <c r="I2994" s="343">
        <v>8414.24</v>
      </c>
      <c r="J2994" s="343">
        <v>1315.72</v>
      </c>
      <c r="K2994" s="343"/>
      <c r="L2994" s="354">
        <v>10.186733112776917</v>
      </c>
      <c r="M2994" s="354">
        <v>11.500519381116396</v>
      </c>
      <c r="N2994" s="354">
        <v>5.8863636363636358</v>
      </c>
      <c r="O2994" s="354" t="s">
        <v>138</v>
      </c>
      <c r="P2994" s="344"/>
      <c r="Q2994" s="344"/>
      <c r="R2994" s="344">
        <v>3</v>
      </c>
    </row>
    <row r="2995" spans="1:18" ht="60">
      <c r="A2995" s="345">
        <v>22</v>
      </c>
      <c r="B2995" s="346" t="s">
        <v>5339</v>
      </c>
      <c r="C2995" s="347" t="s">
        <v>5340</v>
      </c>
      <c r="D2995" s="348">
        <v>563.94000000000005</v>
      </c>
      <c r="E2995" s="348">
        <v>435.11</v>
      </c>
      <c r="F2995" s="348">
        <v>128.83000000000001</v>
      </c>
      <c r="G2995" s="348"/>
      <c r="H2995" s="349">
        <v>5762.36</v>
      </c>
      <c r="I2995" s="349">
        <v>5004.01</v>
      </c>
      <c r="J2995" s="349">
        <v>758.35</v>
      </c>
      <c r="K2995" s="349"/>
      <c r="L2995" s="355">
        <v>10.218037379863105</v>
      </c>
      <c r="M2995" s="355">
        <v>11.50056307600377</v>
      </c>
      <c r="N2995" s="355">
        <v>5.886439493906698</v>
      </c>
      <c r="O2995" s="355" t="s">
        <v>138</v>
      </c>
      <c r="P2995" s="350"/>
      <c r="Q2995" s="350"/>
      <c r="R2995" s="350">
        <v>3</v>
      </c>
    </row>
    <row r="2996" spans="1:18" ht="12.75">
      <c r="A2996" s="360" t="s">
        <v>5341</v>
      </c>
      <c r="B2996" s="361"/>
      <c r="C2996" s="361"/>
      <c r="D2996" s="361"/>
      <c r="E2996" s="361"/>
      <c r="F2996" s="361"/>
      <c r="G2996" s="361"/>
      <c r="H2996" s="361"/>
      <c r="I2996" s="361"/>
      <c r="J2996" s="361"/>
      <c r="K2996" s="361"/>
      <c r="L2996" s="361"/>
      <c r="M2996" s="361"/>
      <c r="N2996" s="361"/>
      <c r="O2996" s="361"/>
      <c r="P2996" s="361"/>
      <c r="Q2996" s="361"/>
      <c r="R2996" s="361"/>
    </row>
    <row r="2997" spans="1:18" ht="48">
      <c r="A2997" s="340">
        <v>23</v>
      </c>
      <c r="B2997" s="337" t="s">
        <v>5342</v>
      </c>
      <c r="C2997" s="341" t="s">
        <v>5343</v>
      </c>
      <c r="D2997" s="342">
        <v>1248.94</v>
      </c>
      <c r="E2997" s="342">
        <v>801.55</v>
      </c>
      <c r="F2997" s="342">
        <v>1.83</v>
      </c>
      <c r="G2997" s="342">
        <v>445.56</v>
      </c>
      <c r="H2997" s="343">
        <v>11225.71</v>
      </c>
      <c r="I2997" s="343">
        <v>9218.17</v>
      </c>
      <c r="J2997" s="343">
        <v>11.93</v>
      </c>
      <c r="K2997" s="343">
        <v>1995.61</v>
      </c>
      <c r="L2997" s="354">
        <v>8.9881899851073701</v>
      </c>
      <c r="M2997" s="354">
        <v>11.500430416068868</v>
      </c>
      <c r="N2997" s="354">
        <v>6.5191256830601088</v>
      </c>
      <c r="O2997" s="354">
        <v>4.4788805099201001</v>
      </c>
      <c r="P2997" s="344"/>
      <c r="Q2997" s="344"/>
      <c r="R2997" s="344">
        <v>4</v>
      </c>
    </row>
    <row r="2998" spans="1:18" ht="36">
      <c r="A2998" s="340">
        <v>24</v>
      </c>
      <c r="B2998" s="337" t="s">
        <v>5344</v>
      </c>
      <c r="C2998" s="341" t="s">
        <v>5345</v>
      </c>
      <c r="D2998" s="342">
        <v>1038.7</v>
      </c>
      <c r="E2998" s="342">
        <v>708.61</v>
      </c>
      <c r="F2998" s="342">
        <v>0.73</v>
      </c>
      <c r="G2998" s="342">
        <v>329.36</v>
      </c>
      <c r="H2998" s="343">
        <v>9477.4699999999993</v>
      </c>
      <c r="I2998" s="343">
        <v>8149.39</v>
      </c>
      <c r="J2998" s="343">
        <v>4.7699999999999996</v>
      </c>
      <c r="K2998" s="343">
        <v>1323.31</v>
      </c>
      <c r="L2998" s="354">
        <v>9.1243573697891591</v>
      </c>
      <c r="M2998" s="354">
        <v>11.500529205063435</v>
      </c>
      <c r="N2998" s="354">
        <v>6.5342465753424657</v>
      </c>
      <c r="O2998" s="354">
        <v>4.0178224435268399</v>
      </c>
      <c r="P2998" s="344"/>
      <c r="Q2998" s="344"/>
      <c r="R2998" s="344">
        <v>4</v>
      </c>
    </row>
    <row r="2999" spans="1:18" ht="48">
      <c r="A2999" s="340">
        <v>25</v>
      </c>
      <c r="B2999" s="337" t="s">
        <v>5346</v>
      </c>
      <c r="C2999" s="341" t="s">
        <v>5347</v>
      </c>
      <c r="D2999" s="342">
        <v>1124.5999999999999</v>
      </c>
      <c r="E2999" s="342">
        <v>618.02</v>
      </c>
      <c r="F2999" s="342">
        <v>2.93</v>
      </c>
      <c r="G2999" s="342">
        <v>503.65</v>
      </c>
      <c r="H2999" s="343">
        <v>9458.44</v>
      </c>
      <c r="I2999" s="343">
        <v>7107.57</v>
      </c>
      <c r="J2999" s="343">
        <v>19.100000000000001</v>
      </c>
      <c r="K2999" s="343">
        <v>2331.77</v>
      </c>
      <c r="L2999" s="354">
        <v>8.4104926195980809</v>
      </c>
      <c r="M2999" s="354">
        <v>11.500550144008285</v>
      </c>
      <c r="N2999" s="354">
        <v>6.5187713310580202</v>
      </c>
      <c r="O2999" s="354">
        <v>4.6297428769979154</v>
      </c>
      <c r="P2999" s="344"/>
      <c r="Q2999" s="344"/>
      <c r="R2999" s="344">
        <v>4</v>
      </c>
    </row>
    <row r="3000" spans="1:18" ht="36">
      <c r="A3000" s="340">
        <v>26</v>
      </c>
      <c r="B3000" s="337" t="s">
        <v>5348</v>
      </c>
      <c r="C3000" s="341" t="s">
        <v>5349</v>
      </c>
      <c r="D3000" s="342">
        <v>1322.71</v>
      </c>
      <c r="E3000" s="342">
        <v>731.85</v>
      </c>
      <c r="F3000" s="342">
        <v>2.93</v>
      </c>
      <c r="G3000" s="342">
        <v>587.92999999999995</v>
      </c>
      <c r="H3000" s="343">
        <v>11463.83</v>
      </c>
      <c r="I3000" s="343">
        <v>8416.59</v>
      </c>
      <c r="J3000" s="343">
        <v>19.100000000000001</v>
      </c>
      <c r="K3000" s="343">
        <v>3028.14</v>
      </c>
      <c r="L3000" s="354">
        <v>8.6669262347755733</v>
      </c>
      <c r="M3000" s="354">
        <v>11.500430416068866</v>
      </c>
      <c r="N3000" s="354">
        <v>6.5187713310580202</v>
      </c>
      <c r="O3000" s="354">
        <v>5.1505111152688245</v>
      </c>
      <c r="P3000" s="344"/>
      <c r="Q3000" s="344"/>
      <c r="R3000" s="344">
        <v>4</v>
      </c>
    </row>
    <row r="3001" spans="1:18" ht="36">
      <c r="A3001" s="345">
        <v>27</v>
      </c>
      <c r="B3001" s="346" t="s">
        <v>5350</v>
      </c>
      <c r="C3001" s="347" t="s">
        <v>5351</v>
      </c>
      <c r="D3001" s="348">
        <v>3062.82</v>
      </c>
      <c r="E3001" s="348">
        <v>1579.86</v>
      </c>
      <c r="F3001" s="348">
        <v>5.49</v>
      </c>
      <c r="G3001" s="348">
        <v>1477.47</v>
      </c>
      <c r="H3001" s="349">
        <v>24262.82</v>
      </c>
      <c r="I3001" s="349">
        <v>18169.14</v>
      </c>
      <c r="J3001" s="349">
        <v>35.799999999999997</v>
      </c>
      <c r="K3001" s="349">
        <v>6057.88</v>
      </c>
      <c r="L3001" s="355">
        <v>7.921725729882918</v>
      </c>
      <c r="M3001" s="355">
        <v>11.500474725608598</v>
      </c>
      <c r="N3001" s="355">
        <v>6.5209471766848806</v>
      </c>
      <c r="O3001" s="355">
        <v>4.1001712386715132</v>
      </c>
      <c r="P3001" s="350"/>
      <c r="Q3001" s="350"/>
      <c r="R3001" s="350">
        <v>4</v>
      </c>
    </row>
    <row r="3002" spans="1:18" ht="12.75">
      <c r="A3002" s="360" t="s">
        <v>5352</v>
      </c>
      <c r="B3002" s="361"/>
      <c r="C3002" s="361"/>
      <c r="D3002" s="361"/>
      <c r="E3002" s="361"/>
      <c r="F3002" s="361"/>
      <c r="G3002" s="361"/>
      <c r="H3002" s="361"/>
      <c r="I3002" s="361"/>
      <c r="J3002" s="361"/>
      <c r="K3002" s="361"/>
      <c r="L3002" s="361"/>
      <c r="M3002" s="361"/>
      <c r="N3002" s="361"/>
      <c r="O3002" s="361"/>
      <c r="P3002" s="361"/>
      <c r="Q3002" s="361"/>
      <c r="R3002" s="361"/>
    </row>
    <row r="3003" spans="1:18">
      <c r="A3003" s="345">
        <v>28</v>
      </c>
      <c r="B3003" s="346" t="s">
        <v>5353</v>
      </c>
      <c r="C3003" s="347" t="s">
        <v>5354</v>
      </c>
      <c r="D3003" s="348">
        <v>5046.7700000000004</v>
      </c>
      <c r="E3003" s="348">
        <v>222.77</v>
      </c>
      <c r="F3003" s="348">
        <v>4594.3</v>
      </c>
      <c r="G3003" s="348">
        <v>229.7</v>
      </c>
      <c r="H3003" s="349">
        <v>22832.21</v>
      </c>
      <c r="I3003" s="349">
        <v>2561.94</v>
      </c>
      <c r="J3003" s="349">
        <v>18979.25</v>
      </c>
      <c r="K3003" s="349">
        <v>1291.02</v>
      </c>
      <c r="L3003" s="355">
        <v>4.5241233501823936</v>
      </c>
      <c r="M3003" s="355">
        <v>11.50038155945594</v>
      </c>
      <c r="N3003" s="355">
        <v>4.1310428139215984</v>
      </c>
      <c r="O3003" s="355">
        <v>5.6204614714845453</v>
      </c>
      <c r="P3003" s="350"/>
      <c r="Q3003" s="350"/>
      <c r="R3003" s="350">
        <v>5</v>
      </c>
    </row>
    <row r="3004" spans="1:18" ht="12.75">
      <c r="A3004" s="360" t="s">
        <v>5355</v>
      </c>
      <c r="B3004" s="361"/>
      <c r="C3004" s="361"/>
      <c r="D3004" s="361"/>
      <c r="E3004" s="361"/>
      <c r="F3004" s="361"/>
      <c r="G3004" s="361"/>
      <c r="H3004" s="361"/>
      <c r="I3004" s="361"/>
      <c r="J3004" s="361"/>
      <c r="K3004" s="361"/>
      <c r="L3004" s="361"/>
      <c r="M3004" s="361"/>
      <c r="N3004" s="361"/>
      <c r="O3004" s="361"/>
      <c r="P3004" s="361"/>
      <c r="Q3004" s="361"/>
      <c r="R3004" s="361"/>
    </row>
    <row r="3005" spans="1:18" ht="24">
      <c r="A3005" s="345">
        <v>29</v>
      </c>
      <c r="B3005" s="346" t="s">
        <v>5356</v>
      </c>
      <c r="C3005" s="347" t="s">
        <v>5357</v>
      </c>
      <c r="D3005" s="348">
        <v>9405.27</v>
      </c>
      <c r="E3005" s="348">
        <v>1421.91</v>
      </c>
      <c r="F3005" s="348">
        <v>251.76</v>
      </c>
      <c r="G3005" s="348">
        <v>7731.6</v>
      </c>
      <c r="H3005" s="349">
        <v>51932.02</v>
      </c>
      <c r="I3005" s="349">
        <v>16351.97</v>
      </c>
      <c r="J3005" s="349">
        <v>1326.62</v>
      </c>
      <c r="K3005" s="349">
        <v>34253.43</v>
      </c>
      <c r="L3005" s="355">
        <v>5.5215873653813228</v>
      </c>
      <c r="M3005" s="355">
        <v>11.500003516396959</v>
      </c>
      <c r="N3005" s="355">
        <v>5.2693835398792501</v>
      </c>
      <c r="O3005" s="355">
        <v>4.4303158466552848</v>
      </c>
      <c r="P3005" s="350"/>
      <c r="Q3005" s="350"/>
      <c r="R3005" s="350">
        <v>6</v>
      </c>
    </row>
    <row r="3006" spans="1:18" ht="12.75">
      <c r="A3006" s="360" t="s">
        <v>5358</v>
      </c>
      <c r="B3006" s="361"/>
      <c r="C3006" s="361"/>
      <c r="D3006" s="361"/>
      <c r="E3006" s="361"/>
      <c r="F3006" s="361"/>
      <c r="G3006" s="361"/>
      <c r="H3006" s="361"/>
      <c r="I3006" s="361"/>
      <c r="J3006" s="361"/>
      <c r="K3006" s="361"/>
      <c r="L3006" s="361"/>
      <c r="M3006" s="361"/>
      <c r="N3006" s="361"/>
      <c r="O3006" s="361"/>
      <c r="P3006" s="361"/>
      <c r="Q3006" s="361"/>
      <c r="R3006" s="361"/>
    </row>
    <row r="3007" spans="1:18">
      <c r="A3007" s="340">
        <v>30</v>
      </c>
      <c r="B3007" s="337" t="s">
        <v>5359</v>
      </c>
      <c r="C3007" s="341" t="s">
        <v>5360</v>
      </c>
      <c r="D3007" s="342">
        <v>2308.54</v>
      </c>
      <c r="E3007" s="342">
        <v>199.26</v>
      </c>
      <c r="F3007" s="342">
        <v>16.71</v>
      </c>
      <c r="G3007" s="342">
        <v>2092.5700000000002</v>
      </c>
      <c r="H3007" s="343">
        <v>12108.8</v>
      </c>
      <c r="I3007" s="343">
        <v>2291.54</v>
      </c>
      <c r="J3007" s="343">
        <v>95.86</v>
      </c>
      <c r="K3007" s="343">
        <v>9721.4</v>
      </c>
      <c r="L3007" s="354">
        <v>5.2452199225484506</v>
      </c>
      <c r="M3007" s="354">
        <v>11.500250928435211</v>
      </c>
      <c r="N3007" s="354">
        <v>5.736684619988031</v>
      </c>
      <c r="O3007" s="354">
        <v>4.6456749356054985</v>
      </c>
      <c r="P3007" s="344"/>
      <c r="Q3007" s="344"/>
      <c r="R3007" s="344">
        <v>7</v>
      </c>
    </row>
    <row r="3008" spans="1:18" ht="24">
      <c r="A3008" s="345">
        <v>31</v>
      </c>
      <c r="B3008" s="346" t="s">
        <v>5361</v>
      </c>
      <c r="C3008" s="347" t="s">
        <v>5362</v>
      </c>
      <c r="D3008" s="348">
        <v>8911.4599999999991</v>
      </c>
      <c r="E3008" s="348">
        <v>1000.15</v>
      </c>
      <c r="F3008" s="348">
        <v>195.17</v>
      </c>
      <c r="G3008" s="348">
        <v>7716.14</v>
      </c>
      <c r="H3008" s="349">
        <v>46586.67</v>
      </c>
      <c r="I3008" s="349">
        <v>11501.75</v>
      </c>
      <c r="J3008" s="349">
        <v>1049.49</v>
      </c>
      <c r="K3008" s="349">
        <v>34035.43</v>
      </c>
      <c r="L3008" s="355">
        <v>5.2277258720793229</v>
      </c>
      <c r="M3008" s="355">
        <v>11.500024996250563</v>
      </c>
      <c r="N3008" s="355">
        <v>5.377312086898602</v>
      </c>
      <c r="O3008" s="355">
        <v>4.4109399259215101</v>
      </c>
      <c r="P3008" s="350"/>
      <c r="Q3008" s="350"/>
      <c r="R3008" s="350">
        <v>7</v>
      </c>
    </row>
    <row r="3009" spans="1:18" ht="12.75">
      <c r="A3009" s="360" t="s">
        <v>5363</v>
      </c>
      <c r="B3009" s="361"/>
      <c r="C3009" s="361"/>
      <c r="D3009" s="361"/>
      <c r="E3009" s="361"/>
      <c r="F3009" s="361"/>
      <c r="G3009" s="361"/>
      <c r="H3009" s="361"/>
      <c r="I3009" s="361"/>
      <c r="J3009" s="361"/>
      <c r="K3009" s="361"/>
      <c r="L3009" s="361"/>
      <c r="M3009" s="361"/>
      <c r="N3009" s="361"/>
      <c r="O3009" s="361"/>
      <c r="P3009" s="361"/>
      <c r="Q3009" s="361"/>
      <c r="R3009" s="361"/>
    </row>
    <row r="3010" spans="1:18" ht="36">
      <c r="A3010" s="340">
        <v>32</v>
      </c>
      <c r="B3010" s="337" t="s">
        <v>5364</v>
      </c>
      <c r="C3010" s="341" t="s">
        <v>5365</v>
      </c>
      <c r="D3010" s="342">
        <v>25898.77</v>
      </c>
      <c r="E3010" s="342">
        <v>3982.25</v>
      </c>
      <c r="F3010" s="342">
        <v>132.16999999999999</v>
      </c>
      <c r="G3010" s="342">
        <v>21784.35</v>
      </c>
      <c r="H3010" s="343">
        <v>242685.9</v>
      </c>
      <c r="I3010" s="343">
        <v>45795.87</v>
      </c>
      <c r="J3010" s="343">
        <v>696.48</v>
      </c>
      <c r="K3010" s="343">
        <v>196193.55</v>
      </c>
      <c r="L3010" s="354">
        <v>9.3705569801191331</v>
      </c>
      <c r="M3010" s="354">
        <v>11.499998744428401</v>
      </c>
      <c r="N3010" s="354">
        <v>5.2695770598471672</v>
      </c>
      <c r="O3010" s="354">
        <v>9.0061695666843402</v>
      </c>
      <c r="P3010" s="344"/>
      <c r="Q3010" s="344"/>
      <c r="R3010" s="344">
        <v>8</v>
      </c>
    </row>
    <row r="3011" spans="1:18" ht="36">
      <c r="A3011" s="340">
        <v>33</v>
      </c>
      <c r="B3011" s="337" t="s">
        <v>5366</v>
      </c>
      <c r="C3011" s="341" t="s">
        <v>5367</v>
      </c>
      <c r="D3011" s="342">
        <v>7552.27</v>
      </c>
      <c r="E3011" s="342">
        <v>3829.87</v>
      </c>
      <c r="F3011" s="342"/>
      <c r="G3011" s="342">
        <v>3722.4</v>
      </c>
      <c r="H3011" s="343">
        <v>96715.88</v>
      </c>
      <c r="I3011" s="343">
        <v>44043.48</v>
      </c>
      <c r="J3011" s="343"/>
      <c r="K3011" s="343">
        <v>52672.4</v>
      </c>
      <c r="L3011" s="354">
        <v>12.806199990201621</v>
      </c>
      <c r="M3011" s="354">
        <v>11.499993472363293</v>
      </c>
      <c r="N3011" s="354" t="s">
        <v>138</v>
      </c>
      <c r="O3011" s="354">
        <v>14.150118203309693</v>
      </c>
      <c r="P3011" s="344"/>
      <c r="Q3011" s="344"/>
      <c r="R3011" s="344">
        <v>8</v>
      </c>
    </row>
    <row r="3012" spans="1:18" ht="36">
      <c r="A3012" s="345">
        <v>34</v>
      </c>
      <c r="B3012" s="346" t="s">
        <v>5368</v>
      </c>
      <c r="C3012" s="347" t="s">
        <v>5369</v>
      </c>
      <c r="D3012" s="348">
        <v>11101.98</v>
      </c>
      <c r="E3012" s="348">
        <v>3616.53</v>
      </c>
      <c r="F3012" s="348"/>
      <c r="G3012" s="348">
        <v>7485.45</v>
      </c>
      <c r="H3012" s="349">
        <v>85726.88</v>
      </c>
      <c r="I3012" s="349">
        <v>41590.129999999997</v>
      </c>
      <c r="J3012" s="349"/>
      <c r="K3012" s="349">
        <v>44136.75</v>
      </c>
      <c r="L3012" s="355">
        <v>7.7217649464329794</v>
      </c>
      <c r="M3012" s="355">
        <v>11.500009677785059</v>
      </c>
      <c r="N3012" s="355" t="s">
        <v>138</v>
      </c>
      <c r="O3012" s="355">
        <v>5.8963388974610744</v>
      </c>
      <c r="P3012" s="350"/>
      <c r="Q3012" s="350"/>
      <c r="R3012" s="350">
        <v>8</v>
      </c>
    </row>
    <row r="3013" spans="1:18" ht="12.75">
      <c r="A3013" s="360" t="s">
        <v>5370</v>
      </c>
      <c r="B3013" s="361"/>
      <c r="C3013" s="361"/>
      <c r="D3013" s="361"/>
      <c r="E3013" s="361"/>
      <c r="F3013" s="361"/>
      <c r="G3013" s="361"/>
      <c r="H3013" s="361"/>
      <c r="I3013" s="361"/>
      <c r="J3013" s="361"/>
      <c r="K3013" s="361"/>
      <c r="L3013" s="361"/>
      <c r="M3013" s="361"/>
      <c r="N3013" s="361"/>
      <c r="O3013" s="361"/>
      <c r="P3013" s="361"/>
      <c r="Q3013" s="361"/>
      <c r="R3013" s="361"/>
    </row>
    <row r="3014" spans="1:18">
      <c r="A3014" s="345">
        <v>35</v>
      </c>
      <c r="B3014" s="346" t="s">
        <v>5371</v>
      </c>
      <c r="C3014" s="347" t="s">
        <v>5372</v>
      </c>
      <c r="D3014" s="348">
        <v>1858.15</v>
      </c>
      <c r="E3014" s="348">
        <v>1858.15</v>
      </c>
      <c r="F3014" s="348"/>
      <c r="G3014" s="348"/>
      <c r="H3014" s="349">
        <v>21369.85</v>
      </c>
      <c r="I3014" s="349">
        <v>21369.85</v>
      </c>
      <c r="J3014" s="349"/>
      <c r="K3014" s="349"/>
      <c r="L3014" s="355">
        <v>11.500605440895512</v>
      </c>
      <c r="M3014" s="355">
        <v>11.500605440895512</v>
      </c>
      <c r="N3014" s="355" t="s">
        <v>138</v>
      </c>
      <c r="O3014" s="355" t="s">
        <v>138</v>
      </c>
      <c r="P3014" s="350"/>
      <c r="Q3014" s="350"/>
      <c r="R3014" s="350">
        <v>9</v>
      </c>
    </row>
    <row r="3015" spans="1:18" ht="12.75">
      <c r="A3015" s="360" t="s">
        <v>5373</v>
      </c>
      <c r="B3015" s="361"/>
      <c r="C3015" s="361"/>
      <c r="D3015" s="361"/>
      <c r="E3015" s="361"/>
      <c r="F3015" s="361"/>
      <c r="G3015" s="361"/>
      <c r="H3015" s="361"/>
      <c r="I3015" s="361"/>
      <c r="J3015" s="361"/>
      <c r="K3015" s="361"/>
      <c r="L3015" s="361"/>
      <c r="M3015" s="361"/>
      <c r="N3015" s="361"/>
      <c r="O3015" s="361"/>
      <c r="P3015" s="361"/>
      <c r="Q3015" s="361"/>
      <c r="R3015" s="361"/>
    </row>
    <row r="3016" spans="1:18" ht="24">
      <c r="A3016" s="340">
        <v>36</v>
      </c>
      <c r="B3016" s="337" t="s">
        <v>5374</v>
      </c>
      <c r="C3016" s="341" t="s">
        <v>5375</v>
      </c>
      <c r="D3016" s="342">
        <v>104.11</v>
      </c>
      <c r="E3016" s="342">
        <v>25.58</v>
      </c>
      <c r="F3016" s="342">
        <v>2.1</v>
      </c>
      <c r="G3016" s="342">
        <v>76.430000000000007</v>
      </c>
      <c r="H3016" s="343">
        <v>573.86</v>
      </c>
      <c r="I3016" s="343">
        <v>294.14999999999998</v>
      </c>
      <c r="J3016" s="343">
        <v>11.06</v>
      </c>
      <c r="K3016" s="343">
        <v>268.64999999999998</v>
      </c>
      <c r="L3016" s="354">
        <v>5.5120545576793774</v>
      </c>
      <c r="M3016" s="354">
        <v>11.499218139171228</v>
      </c>
      <c r="N3016" s="354">
        <v>5.2666666666666666</v>
      </c>
      <c r="O3016" s="354">
        <v>3.514981028391992</v>
      </c>
      <c r="P3016" s="344"/>
      <c r="Q3016" s="344"/>
      <c r="R3016" s="344">
        <v>10</v>
      </c>
    </row>
    <row r="3017" spans="1:18" ht="24">
      <c r="A3017" s="340">
        <v>37</v>
      </c>
      <c r="B3017" s="337" t="s">
        <v>5376</v>
      </c>
      <c r="C3017" s="341" t="s">
        <v>5377</v>
      </c>
      <c r="D3017" s="342">
        <v>1227.54</v>
      </c>
      <c r="E3017" s="342">
        <v>99.96</v>
      </c>
      <c r="F3017" s="342">
        <v>1.05</v>
      </c>
      <c r="G3017" s="342">
        <v>1126.53</v>
      </c>
      <c r="H3017" s="343">
        <v>7391.54</v>
      </c>
      <c r="I3017" s="343">
        <v>1149.6300000000001</v>
      </c>
      <c r="J3017" s="343">
        <v>5.53</v>
      </c>
      <c r="K3017" s="343">
        <v>6236.38</v>
      </c>
      <c r="L3017" s="354">
        <v>6.0214249637486352</v>
      </c>
      <c r="M3017" s="354">
        <v>11.50090036014406</v>
      </c>
      <c r="N3017" s="354">
        <v>5.2666666666666666</v>
      </c>
      <c r="O3017" s="354">
        <v>5.5359200376377018</v>
      </c>
      <c r="P3017" s="344"/>
      <c r="Q3017" s="344"/>
      <c r="R3017" s="344">
        <v>10</v>
      </c>
    </row>
    <row r="3018" spans="1:18" ht="24">
      <c r="A3018" s="340">
        <v>38</v>
      </c>
      <c r="B3018" s="337" t="s">
        <v>5378</v>
      </c>
      <c r="C3018" s="341" t="s">
        <v>5379</v>
      </c>
      <c r="D3018" s="342">
        <v>1604.77</v>
      </c>
      <c r="E3018" s="342">
        <v>112.19</v>
      </c>
      <c r="F3018" s="342">
        <v>2.1</v>
      </c>
      <c r="G3018" s="342">
        <v>1490.48</v>
      </c>
      <c r="H3018" s="343">
        <v>9552.5300000000007</v>
      </c>
      <c r="I3018" s="343">
        <v>1290.26</v>
      </c>
      <c r="J3018" s="343">
        <v>11.06</v>
      </c>
      <c r="K3018" s="343">
        <v>8251.2099999999991</v>
      </c>
      <c r="L3018" s="354">
        <v>5.9525851056537702</v>
      </c>
      <c r="M3018" s="354">
        <v>11.500668508779748</v>
      </c>
      <c r="N3018" s="354">
        <v>5.2666666666666666</v>
      </c>
      <c r="O3018" s="354">
        <v>5.5359414416832156</v>
      </c>
      <c r="P3018" s="344"/>
      <c r="Q3018" s="344"/>
      <c r="R3018" s="344">
        <v>10</v>
      </c>
    </row>
    <row r="3019" spans="1:18" ht="24">
      <c r="A3019" s="340">
        <v>39</v>
      </c>
      <c r="B3019" s="337" t="s">
        <v>5380</v>
      </c>
      <c r="C3019" s="341" t="s">
        <v>5381</v>
      </c>
      <c r="D3019" s="342">
        <v>1178.8499999999999</v>
      </c>
      <c r="E3019" s="342">
        <v>102.21</v>
      </c>
      <c r="F3019" s="342">
        <v>2.1</v>
      </c>
      <c r="G3019" s="342">
        <v>1074.54</v>
      </c>
      <c r="H3019" s="343">
        <v>7135.03</v>
      </c>
      <c r="I3019" s="343">
        <v>1175.42</v>
      </c>
      <c r="J3019" s="343">
        <v>11.06</v>
      </c>
      <c r="K3019" s="343">
        <v>5948.55</v>
      </c>
      <c r="L3019" s="354">
        <v>6.0525342494804262</v>
      </c>
      <c r="M3019" s="354">
        <v>11.500048918892478</v>
      </c>
      <c r="N3019" s="354">
        <v>5.2666666666666666</v>
      </c>
      <c r="O3019" s="354">
        <v>5.5359037355519574</v>
      </c>
      <c r="P3019" s="344"/>
      <c r="Q3019" s="344"/>
      <c r="R3019" s="344">
        <v>10</v>
      </c>
    </row>
    <row r="3020" spans="1:18" ht="24">
      <c r="A3020" s="340">
        <v>40</v>
      </c>
      <c r="B3020" s="337" t="s">
        <v>5382</v>
      </c>
      <c r="C3020" s="341" t="s">
        <v>5383</v>
      </c>
      <c r="D3020" s="342">
        <v>1114.22</v>
      </c>
      <c r="E3020" s="342">
        <v>72.25</v>
      </c>
      <c r="F3020" s="342">
        <v>2.1</v>
      </c>
      <c r="G3020" s="342">
        <v>1039.8699999999999</v>
      </c>
      <c r="H3020" s="343">
        <v>6598.6</v>
      </c>
      <c r="I3020" s="343">
        <v>830.88</v>
      </c>
      <c r="J3020" s="343">
        <v>11.06</v>
      </c>
      <c r="K3020" s="343">
        <v>5756.66</v>
      </c>
      <c r="L3020" s="354">
        <v>5.9221697689863761</v>
      </c>
      <c r="M3020" s="354">
        <v>11.500069204152249</v>
      </c>
      <c r="N3020" s="354">
        <v>5.2666666666666666</v>
      </c>
      <c r="O3020" s="354">
        <v>5.5359419927490938</v>
      </c>
      <c r="P3020" s="344"/>
      <c r="Q3020" s="344"/>
      <c r="R3020" s="344">
        <v>10</v>
      </c>
    </row>
    <row r="3021" spans="1:18" ht="48">
      <c r="A3021" s="340">
        <v>41</v>
      </c>
      <c r="B3021" s="337" t="s">
        <v>5384</v>
      </c>
      <c r="C3021" s="341" t="s">
        <v>5385</v>
      </c>
      <c r="D3021" s="342">
        <v>17.73</v>
      </c>
      <c r="E3021" s="342">
        <v>17.73</v>
      </c>
      <c r="F3021" s="342"/>
      <c r="G3021" s="342"/>
      <c r="H3021" s="343">
        <v>203.91</v>
      </c>
      <c r="I3021" s="343">
        <v>203.91</v>
      </c>
      <c r="J3021" s="343"/>
      <c r="K3021" s="343"/>
      <c r="L3021" s="354">
        <v>11.500846023688663</v>
      </c>
      <c r="M3021" s="354">
        <v>11.500846023688663</v>
      </c>
      <c r="N3021" s="354" t="s">
        <v>138</v>
      </c>
      <c r="O3021" s="354" t="s">
        <v>138</v>
      </c>
      <c r="P3021" s="344"/>
      <c r="Q3021" s="344"/>
      <c r="R3021" s="344">
        <v>10</v>
      </c>
    </row>
    <row r="3022" spans="1:18" ht="48">
      <c r="A3022" s="340">
        <v>42</v>
      </c>
      <c r="B3022" s="337" t="s">
        <v>5386</v>
      </c>
      <c r="C3022" s="341" t="s">
        <v>5387</v>
      </c>
      <c r="D3022" s="342">
        <v>74.39</v>
      </c>
      <c r="E3022" s="342">
        <v>74.39</v>
      </c>
      <c r="F3022" s="342"/>
      <c r="G3022" s="342"/>
      <c r="H3022" s="343">
        <v>855.49</v>
      </c>
      <c r="I3022" s="343">
        <v>855.49</v>
      </c>
      <c r="J3022" s="343"/>
      <c r="K3022" s="343"/>
      <c r="L3022" s="354">
        <v>11.500067213335125</v>
      </c>
      <c r="M3022" s="354">
        <v>11.500067213335125</v>
      </c>
      <c r="N3022" s="354" t="s">
        <v>138</v>
      </c>
      <c r="O3022" s="354" t="s">
        <v>138</v>
      </c>
      <c r="P3022" s="344"/>
      <c r="Q3022" s="344"/>
      <c r="R3022" s="344">
        <v>10</v>
      </c>
    </row>
    <row r="3023" spans="1:18" ht="48">
      <c r="A3023" s="340">
        <v>43</v>
      </c>
      <c r="B3023" s="337" t="s">
        <v>5388</v>
      </c>
      <c r="C3023" s="341" t="s">
        <v>5389</v>
      </c>
      <c r="D3023" s="342">
        <v>88.86</v>
      </c>
      <c r="E3023" s="342">
        <v>88.86</v>
      </c>
      <c r="F3023" s="342"/>
      <c r="G3023" s="342"/>
      <c r="H3023" s="343">
        <v>1021.9</v>
      </c>
      <c r="I3023" s="343">
        <v>1021.9</v>
      </c>
      <c r="J3023" s="343"/>
      <c r="K3023" s="343"/>
      <c r="L3023" s="354">
        <v>11.500112536574386</v>
      </c>
      <c r="M3023" s="354">
        <v>11.500112536574386</v>
      </c>
      <c r="N3023" s="354" t="s">
        <v>138</v>
      </c>
      <c r="O3023" s="354" t="s">
        <v>138</v>
      </c>
      <c r="P3023" s="344"/>
      <c r="Q3023" s="344"/>
      <c r="R3023" s="344">
        <v>10</v>
      </c>
    </row>
    <row r="3024" spans="1:18" ht="48">
      <c r="A3024" s="340">
        <v>44</v>
      </c>
      <c r="B3024" s="337" t="s">
        <v>5390</v>
      </c>
      <c r="C3024" s="341" t="s">
        <v>5391</v>
      </c>
      <c r="D3024" s="342">
        <v>79.989999999999995</v>
      </c>
      <c r="E3024" s="342">
        <v>79.989999999999995</v>
      </c>
      <c r="F3024" s="342"/>
      <c r="G3024" s="342"/>
      <c r="H3024" s="343">
        <v>919.94</v>
      </c>
      <c r="I3024" s="343">
        <v>919.94</v>
      </c>
      <c r="J3024" s="343"/>
      <c r="K3024" s="343"/>
      <c r="L3024" s="354">
        <v>11.500687585948246</v>
      </c>
      <c r="M3024" s="354">
        <v>11.500687585948246</v>
      </c>
      <c r="N3024" s="354" t="s">
        <v>138</v>
      </c>
      <c r="O3024" s="354" t="s">
        <v>138</v>
      </c>
      <c r="P3024" s="344"/>
      <c r="Q3024" s="344"/>
      <c r="R3024" s="344">
        <v>10</v>
      </c>
    </row>
    <row r="3025" spans="1:18" ht="48">
      <c r="A3025" s="340">
        <v>45</v>
      </c>
      <c r="B3025" s="337" t="s">
        <v>5392</v>
      </c>
      <c r="C3025" s="341" t="s">
        <v>5393</v>
      </c>
      <c r="D3025" s="342">
        <v>55.54</v>
      </c>
      <c r="E3025" s="342">
        <v>55.54</v>
      </c>
      <c r="F3025" s="342"/>
      <c r="G3025" s="342"/>
      <c r="H3025" s="343">
        <v>638.69000000000005</v>
      </c>
      <c r="I3025" s="343">
        <v>638.69000000000005</v>
      </c>
      <c r="J3025" s="343"/>
      <c r="K3025" s="343"/>
      <c r="L3025" s="354">
        <v>11.49963989917177</v>
      </c>
      <c r="M3025" s="354">
        <v>11.49963989917177</v>
      </c>
      <c r="N3025" s="354" t="s">
        <v>138</v>
      </c>
      <c r="O3025" s="354" t="s">
        <v>138</v>
      </c>
      <c r="P3025" s="344"/>
      <c r="Q3025" s="344"/>
      <c r="R3025" s="344">
        <v>10</v>
      </c>
    </row>
    <row r="3026" spans="1:18" ht="60">
      <c r="A3026" s="340">
        <v>46</v>
      </c>
      <c r="B3026" s="337" t="s">
        <v>5394</v>
      </c>
      <c r="C3026" s="341" t="s">
        <v>5395</v>
      </c>
      <c r="D3026" s="342">
        <v>99.62</v>
      </c>
      <c r="E3026" s="342">
        <v>21.09</v>
      </c>
      <c r="F3026" s="342">
        <v>2.1</v>
      </c>
      <c r="G3026" s="342">
        <v>76.430000000000007</v>
      </c>
      <c r="H3026" s="343">
        <v>522.29</v>
      </c>
      <c r="I3026" s="343">
        <v>242.58</v>
      </c>
      <c r="J3026" s="343">
        <v>11.06</v>
      </c>
      <c r="K3026" s="343">
        <v>268.64999999999998</v>
      </c>
      <c r="L3026" s="354">
        <v>5.2428227263601679</v>
      </c>
      <c r="M3026" s="354">
        <v>11.502133712660029</v>
      </c>
      <c r="N3026" s="354">
        <v>5.2666666666666666</v>
      </c>
      <c r="O3026" s="354">
        <v>3.514981028391992</v>
      </c>
      <c r="P3026" s="344"/>
      <c r="Q3026" s="344"/>
      <c r="R3026" s="344">
        <v>10</v>
      </c>
    </row>
    <row r="3027" spans="1:18" ht="60">
      <c r="A3027" s="340">
        <v>47</v>
      </c>
      <c r="B3027" s="337" t="s">
        <v>5396</v>
      </c>
      <c r="C3027" s="341" t="s">
        <v>5397</v>
      </c>
      <c r="D3027" s="342">
        <v>1207.57</v>
      </c>
      <c r="E3027" s="342">
        <v>79.989999999999995</v>
      </c>
      <c r="F3027" s="342">
        <v>1.05</v>
      </c>
      <c r="G3027" s="342">
        <v>1126.53</v>
      </c>
      <c r="H3027" s="343">
        <v>7161.85</v>
      </c>
      <c r="I3027" s="343">
        <v>919.94</v>
      </c>
      <c r="J3027" s="343">
        <v>5.53</v>
      </c>
      <c r="K3027" s="343">
        <v>6236.38</v>
      </c>
      <c r="L3027" s="354">
        <v>5.9307949021588815</v>
      </c>
      <c r="M3027" s="354">
        <v>11.500687585948246</v>
      </c>
      <c r="N3027" s="354">
        <v>5.2666666666666666</v>
      </c>
      <c r="O3027" s="354">
        <v>5.5359200376377018</v>
      </c>
      <c r="P3027" s="344"/>
      <c r="Q3027" s="344"/>
      <c r="R3027" s="344">
        <v>10</v>
      </c>
    </row>
    <row r="3028" spans="1:18" ht="60">
      <c r="A3028" s="340">
        <v>48</v>
      </c>
      <c r="B3028" s="337" t="s">
        <v>5398</v>
      </c>
      <c r="C3028" s="341" t="s">
        <v>5399</v>
      </c>
      <c r="D3028" s="342">
        <v>1582.63</v>
      </c>
      <c r="E3028" s="342">
        <v>91.1</v>
      </c>
      <c r="F3028" s="342">
        <v>1.05</v>
      </c>
      <c r="G3028" s="342">
        <v>1490.48</v>
      </c>
      <c r="H3028" s="343">
        <v>9304.42</v>
      </c>
      <c r="I3028" s="343">
        <v>1047.68</v>
      </c>
      <c r="J3028" s="343">
        <v>5.53</v>
      </c>
      <c r="K3028" s="343">
        <v>8251.2099999999991</v>
      </c>
      <c r="L3028" s="354">
        <v>5.8790873419561107</v>
      </c>
      <c r="M3028" s="354">
        <v>11.500329308452251</v>
      </c>
      <c r="N3028" s="354">
        <v>5.2666666666666666</v>
      </c>
      <c r="O3028" s="354">
        <v>5.5359414416832156</v>
      </c>
      <c r="P3028" s="344"/>
      <c r="Q3028" s="344"/>
      <c r="R3028" s="344">
        <v>10</v>
      </c>
    </row>
    <row r="3029" spans="1:18" ht="60">
      <c r="A3029" s="340">
        <v>49</v>
      </c>
      <c r="B3029" s="337" t="s">
        <v>5400</v>
      </c>
      <c r="C3029" s="341" t="s">
        <v>5401</v>
      </c>
      <c r="D3029" s="342">
        <v>1159.99</v>
      </c>
      <c r="E3029" s="342">
        <v>83.35</v>
      </c>
      <c r="F3029" s="342">
        <v>2.1</v>
      </c>
      <c r="G3029" s="342">
        <v>1074.54</v>
      </c>
      <c r="H3029" s="343">
        <v>6918.22</v>
      </c>
      <c r="I3029" s="343">
        <v>958.61</v>
      </c>
      <c r="J3029" s="343">
        <v>11.06</v>
      </c>
      <c r="K3029" s="343">
        <v>5948.55</v>
      </c>
      <c r="L3029" s="354">
        <v>5.9640341727083852</v>
      </c>
      <c r="M3029" s="354">
        <v>11.501019796040794</v>
      </c>
      <c r="N3029" s="354">
        <v>5.2666666666666666</v>
      </c>
      <c r="O3029" s="354">
        <v>5.5359037355519574</v>
      </c>
      <c r="P3029" s="344"/>
      <c r="Q3029" s="344"/>
      <c r="R3029" s="344">
        <v>10</v>
      </c>
    </row>
    <row r="3030" spans="1:18" ht="60">
      <c r="A3030" s="345">
        <v>50</v>
      </c>
      <c r="B3030" s="346" t="s">
        <v>5402</v>
      </c>
      <c r="C3030" s="347" t="s">
        <v>5403</v>
      </c>
      <c r="D3030" s="348">
        <v>1101.99</v>
      </c>
      <c r="E3030" s="348">
        <v>60.02</v>
      </c>
      <c r="F3030" s="348">
        <v>2.1</v>
      </c>
      <c r="G3030" s="348">
        <v>1039.8699999999999</v>
      </c>
      <c r="H3030" s="349">
        <v>6457.97</v>
      </c>
      <c r="I3030" s="349">
        <v>690.25</v>
      </c>
      <c r="J3030" s="349">
        <v>11.06</v>
      </c>
      <c r="K3030" s="349">
        <v>5756.66</v>
      </c>
      <c r="L3030" s="355">
        <v>5.8602800388388285</v>
      </c>
      <c r="M3030" s="355">
        <v>11.500333222259247</v>
      </c>
      <c r="N3030" s="355">
        <v>5.2666666666666666</v>
      </c>
      <c r="O3030" s="355">
        <v>5.5359419927490938</v>
      </c>
      <c r="P3030" s="350"/>
      <c r="Q3030" s="350"/>
      <c r="R3030" s="350">
        <v>10</v>
      </c>
    </row>
    <row r="3031" spans="1:18" ht="12.75">
      <c r="A3031" s="360" t="s">
        <v>5404</v>
      </c>
      <c r="B3031" s="361"/>
      <c r="C3031" s="361"/>
      <c r="D3031" s="361"/>
      <c r="E3031" s="361"/>
      <c r="F3031" s="361"/>
      <c r="G3031" s="361"/>
      <c r="H3031" s="361"/>
      <c r="I3031" s="361"/>
      <c r="J3031" s="361"/>
      <c r="K3031" s="361"/>
      <c r="L3031" s="361"/>
      <c r="M3031" s="361"/>
      <c r="N3031" s="361"/>
      <c r="O3031" s="361"/>
      <c r="P3031" s="361"/>
      <c r="Q3031" s="361"/>
      <c r="R3031" s="361"/>
    </row>
    <row r="3032" spans="1:18" ht="48">
      <c r="A3032" s="340">
        <v>51</v>
      </c>
      <c r="B3032" s="337" t="s">
        <v>5405</v>
      </c>
      <c r="C3032" s="341" t="s">
        <v>5406</v>
      </c>
      <c r="D3032" s="342">
        <v>33.39</v>
      </c>
      <c r="E3032" s="342">
        <v>23.3</v>
      </c>
      <c r="F3032" s="342">
        <v>10.09</v>
      </c>
      <c r="G3032" s="342"/>
      <c r="H3032" s="343">
        <v>372.17</v>
      </c>
      <c r="I3032" s="343">
        <v>267.95</v>
      </c>
      <c r="J3032" s="343">
        <v>104.22</v>
      </c>
      <c r="K3032" s="343"/>
      <c r="L3032" s="354">
        <v>11.146151542377957</v>
      </c>
      <c r="M3032" s="354">
        <v>11.5</v>
      </c>
      <c r="N3032" s="354">
        <v>10.329038652130823</v>
      </c>
      <c r="O3032" s="354" t="s">
        <v>138</v>
      </c>
      <c r="P3032" s="344"/>
      <c r="Q3032" s="344"/>
      <c r="R3032" s="344">
        <v>11</v>
      </c>
    </row>
    <row r="3033" spans="1:18" ht="48">
      <c r="A3033" s="340">
        <v>52</v>
      </c>
      <c r="B3033" s="337" t="s">
        <v>5407</v>
      </c>
      <c r="C3033" s="341" t="s">
        <v>5408</v>
      </c>
      <c r="D3033" s="342">
        <v>42.71</v>
      </c>
      <c r="E3033" s="342">
        <v>32.619999999999997</v>
      </c>
      <c r="F3033" s="342">
        <v>10.09</v>
      </c>
      <c r="G3033" s="342"/>
      <c r="H3033" s="343">
        <v>479.35</v>
      </c>
      <c r="I3033" s="343">
        <v>375.13</v>
      </c>
      <c r="J3033" s="343">
        <v>104.22</v>
      </c>
      <c r="K3033" s="343"/>
      <c r="L3033" s="354">
        <v>11.223366892999298</v>
      </c>
      <c r="M3033" s="354">
        <v>11.5</v>
      </c>
      <c r="N3033" s="354">
        <v>10.329038652130823</v>
      </c>
      <c r="O3033" s="354" t="s">
        <v>138</v>
      </c>
      <c r="P3033" s="344"/>
      <c r="Q3033" s="344"/>
      <c r="R3033" s="344">
        <v>11</v>
      </c>
    </row>
    <row r="3034" spans="1:18" ht="48">
      <c r="A3034" s="340">
        <v>53</v>
      </c>
      <c r="B3034" s="337" t="s">
        <v>5409</v>
      </c>
      <c r="C3034" s="341" t="s">
        <v>5410</v>
      </c>
      <c r="D3034" s="342">
        <v>42.02</v>
      </c>
      <c r="E3034" s="342">
        <v>25.63</v>
      </c>
      <c r="F3034" s="342">
        <v>16.39</v>
      </c>
      <c r="G3034" s="342"/>
      <c r="H3034" s="343">
        <v>463.91</v>
      </c>
      <c r="I3034" s="343">
        <v>294.75</v>
      </c>
      <c r="J3034" s="343">
        <v>169.16</v>
      </c>
      <c r="K3034" s="343"/>
      <c r="L3034" s="354">
        <v>11.040218943360305</v>
      </c>
      <c r="M3034" s="354">
        <v>11.500195083886071</v>
      </c>
      <c r="N3034" s="354">
        <v>10.320927394752898</v>
      </c>
      <c r="O3034" s="354" t="s">
        <v>138</v>
      </c>
      <c r="P3034" s="344"/>
      <c r="Q3034" s="344"/>
      <c r="R3034" s="344">
        <v>11</v>
      </c>
    </row>
    <row r="3035" spans="1:18" ht="48">
      <c r="A3035" s="340">
        <v>54</v>
      </c>
      <c r="B3035" s="337" t="s">
        <v>5411</v>
      </c>
      <c r="C3035" s="341" t="s">
        <v>5412</v>
      </c>
      <c r="D3035" s="342">
        <v>35.72</v>
      </c>
      <c r="E3035" s="342">
        <v>25.63</v>
      </c>
      <c r="F3035" s="342">
        <v>10.09</v>
      </c>
      <c r="G3035" s="342"/>
      <c r="H3035" s="343">
        <v>398.97</v>
      </c>
      <c r="I3035" s="343">
        <v>294.75</v>
      </c>
      <c r="J3035" s="343">
        <v>104.22</v>
      </c>
      <c r="K3035" s="343"/>
      <c r="L3035" s="354">
        <v>11.169372900335947</v>
      </c>
      <c r="M3035" s="354">
        <v>11.500195083886071</v>
      </c>
      <c r="N3035" s="354">
        <v>10.329038652130823</v>
      </c>
      <c r="O3035" s="354" t="s">
        <v>138</v>
      </c>
      <c r="P3035" s="344"/>
      <c r="Q3035" s="344"/>
      <c r="R3035" s="344">
        <v>11</v>
      </c>
    </row>
    <row r="3036" spans="1:18" ht="48">
      <c r="A3036" s="340">
        <v>55</v>
      </c>
      <c r="B3036" s="337" t="s">
        <v>5413</v>
      </c>
      <c r="C3036" s="341" t="s">
        <v>5414</v>
      </c>
      <c r="D3036" s="342">
        <v>32.979999999999997</v>
      </c>
      <c r="E3036" s="342">
        <v>16.59</v>
      </c>
      <c r="F3036" s="342">
        <v>16.39</v>
      </c>
      <c r="G3036" s="342"/>
      <c r="H3036" s="343">
        <v>359.94</v>
      </c>
      <c r="I3036" s="343">
        <v>190.78</v>
      </c>
      <c r="J3036" s="343">
        <v>169.16</v>
      </c>
      <c r="K3036" s="343"/>
      <c r="L3036" s="354">
        <v>10.913887204366283</v>
      </c>
      <c r="M3036" s="354">
        <v>11.499698613622664</v>
      </c>
      <c r="N3036" s="354">
        <v>10.320927394752898</v>
      </c>
      <c r="O3036" s="354" t="s">
        <v>138</v>
      </c>
      <c r="P3036" s="344"/>
      <c r="Q3036" s="344"/>
      <c r="R3036" s="344">
        <v>11</v>
      </c>
    </row>
    <row r="3037" spans="1:18" ht="48">
      <c r="A3037" s="340">
        <v>56</v>
      </c>
      <c r="B3037" s="337" t="s">
        <v>5415</v>
      </c>
      <c r="C3037" s="341" t="s">
        <v>5416</v>
      </c>
      <c r="D3037" s="342">
        <v>52.09</v>
      </c>
      <c r="E3037" s="342">
        <v>30.29</v>
      </c>
      <c r="F3037" s="342">
        <v>21.8</v>
      </c>
      <c r="G3037" s="342"/>
      <c r="H3037" s="343">
        <v>573.39</v>
      </c>
      <c r="I3037" s="343">
        <v>348.34</v>
      </c>
      <c r="J3037" s="343">
        <v>225.05</v>
      </c>
      <c r="K3037" s="343"/>
      <c r="L3037" s="354">
        <v>11.007679017085811</v>
      </c>
      <c r="M3037" s="354">
        <v>11.500165070980522</v>
      </c>
      <c r="N3037" s="354">
        <v>10.323394495412844</v>
      </c>
      <c r="O3037" s="354" t="s">
        <v>138</v>
      </c>
      <c r="P3037" s="344"/>
      <c r="Q3037" s="344"/>
      <c r="R3037" s="344">
        <v>11</v>
      </c>
    </row>
    <row r="3038" spans="1:18" ht="48">
      <c r="A3038" s="345">
        <v>57</v>
      </c>
      <c r="B3038" s="346" t="s">
        <v>5417</v>
      </c>
      <c r="C3038" s="347" t="s">
        <v>5418</v>
      </c>
      <c r="D3038" s="348">
        <v>43.7</v>
      </c>
      <c r="E3038" s="348">
        <v>16.78</v>
      </c>
      <c r="F3038" s="348">
        <v>26.92</v>
      </c>
      <c r="G3038" s="348"/>
      <c r="H3038" s="349">
        <v>470.83</v>
      </c>
      <c r="I3038" s="349">
        <v>192.92</v>
      </c>
      <c r="J3038" s="349">
        <v>277.91000000000003</v>
      </c>
      <c r="K3038" s="349"/>
      <c r="L3038" s="355">
        <v>10.774141876430205</v>
      </c>
      <c r="M3038" s="355">
        <v>11.497020262216923</v>
      </c>
      <c r="N3038" s="355">
        <v>10.323551263001486</v>
      </c>
      <c r="O3038" s="355" t="s">
        <v>138</v>
      </c>
      <c r="P3038" s="350"/>
      <c r="Q3038" s="350"/>
      <c r="R3038" s="350">
        <v>11</v>
      </c>
    </row>
    <row r="3039" spans="1:18" ht="12.75">
      <c r="A3039" s="360" t="s">
        <v>5419</v>
      </c>
      <c r="B3039" s="361"/>
      <c r="C3039" s="361"/>
      <c r="D3039" s="361"/>
      <c r="E3039" s="361"/>
      <c r="F3039" s="361"/>
      <c r="G3039" s="361"/>
      <c r="H3039" s="361"/>
      <c r="I3039" s="361"/>
      <c r="J3039" s="361"/>
      <c r="K3039" s="361"/>
      <c r="L3039" s="361"/>
      <c r="M3039" s="361"/>
      <c r="N3039" s="361"/>
      <c r="O3039" s="361"/>
      <c r="P3039" s="361"/>
      <c r="Q3039" s="361"/>
      <c r="R3039" s="361"/>
    </row>
    <row r="3040" spans="1:18" ht="24">
      <c r="A3040" s="340">
        <v>58</v>
      </c>
      <c r="B3040" s="337" t="s">
        <v>5420</v>
      </c>
      <c r="C3040" s="341" t="s">
        <v>5421</v>
      </c>
      <c r="D3040" s="342">
        <v>29.36</v>
      </c>
      <c r="E3040" s="342">
        <v>29.36</v>
      </c>
      <c r="F3040" s="342"/>
      <c r="G3040" s="342"/>
      <c r="H3040" s="343">
        <v>337.62</v>
      </c>
      <c r="I3040" s="343">
        <v>337.62</v>
      </c>
      <c r="J3040" s="343"/>
      <c r="K3040" s="343"/>
      <c r="L3040" s="354">
        <v>11.499318801089919</v>
      </c>
      <c r="M3040" s="354">
        <v>11.499318801089919</v>
      </c>
      <c r="N3040" s="354" t="s">
        <v>138</v>
      </c>
      <c r="O3040" s="354" t="s">
        <v>138</v>
      </c>
      <c r="P3040" s="344"/>
      <c r="Q3040" s="344"/>
      <c r="R3040" s="344">
        <v>12</v>
      </c>
    </row>
    <row r="3041" spans="1:18" ht="24">
      <c r="A3041" s="340">
        <v>59</v>
      </c>
      <c r="B3041" s="337" t="s">
        <v>5422</v>
      </c>
      <c r="C3041" s="341" t="s">
        <v>5423</v>
      </c>
      <c r="D3041" s="342">
        <v>32.15</v>
      </c>
      <c r="E3041" s="342">
        <v>32.15</v>
      </c>
      <c r="F3041" s="342"/>
      <c r="G3041" s="342"/>
      <c r="H3041" s="343">
        <v>369.77</v>
      </c>
      <c r="I3041" s="343">
        <v>369.77</v>
      </c>
      <c r="J3041" s="343"/>
      <c r="K3041" s="343"/>
      <c r="L3041" s="354">
        <v>11.50139968895801</v>
      </c>
      <c r="M3041" s="354">
        <v>11.50139968895801</v>
      </c>
      <c r="N3041" s="354" t="s">
        <v>138</v>
      </c>
      <c r="O3041" s="354" t="s">
        <v>138</v>
      </c>
      <c r="P3041" s="344"/>
      <c r="Q3041" s="344"/>
      <c r="R3041" s="344">
        <v>12</v>
      </c>
    </row>
    <row r="3042" spans="1:18" ht="24">
      <c r="A3042" s="340">
        <v>60</v>
      </c>
      <c r="B3042" s="337" t="s">
        <v>5424</v>
      </c>
      <c r="C3042" s="341" t="s">
        <v>5425</v>
      </c>
      <c r="D3042" s="342">
        <v>26.56</v>
      </c>
      <c r="E3042" s="342">
        <v>26.56</v>
      </c>
      <c r="F3042" s="342"/>
      <c r="G3042" s="342"/>
      <c r="H3042" s="343">
        <v>305.45999999999998</v>
      </c>
      <c r="I3042" s="343">
        <v>305.45999999999998</v>
      </c>
      <c r="J3042" s="343"/>
      <c r="K3042" s="343"/>
      <c r="L3042" s="354">
        <v>11.500753012048193</v>
      </c>
      <c r="M3042" s="354">
        <v>11.500753012048193</v>
      </c>
      <c r="N3042" s="354" t="s">
        <v>138</v>
      </c>
      <c r="O3042" s="354" t="s">
        <v>138</v>
      </c>
      <c r="P3042" s="344"/>
      <c r="Q3042" s="344"/>
      <c r="R3042" s="344">
        <v>12</v>
      </c>
    </row>
    <row r="3043" spans="1:18" ht="36">
      <c r="A3043" s="340">
        <v>61</v>
      </c>
      <c r="B3043" s="337" t="s">
        <v>5426</v>
      </c>
      <c r="C3043" s="341" t="s">
        <v>5427</v>
      </c>
      <c r="D3043" s="342">
        <v>32.15</v>
      </c>
      <c r="E3043" s="342">
        <v>32.15</v>
      </c>
      <c r="F3043" s="342"/>
      <c r="G3043" s="342"/>
      <c r="H3043" s="343">
        <v>369.77</v>
      </c>
      <c r="I3043" s="343">
        <v>369.77</v>
      </c>
      <c r="J3043" s="343"/>
      <c r="K3043" s="343"/>
      <c r="L3043" s="354">
        <v>11.50139968895801</v>
      </c>
      <c r="M3043" s="354">
        <v>11.50139968895801</v>
      </c>
      <c r="N3043" s="354" t="s">
        <v>138</v>
      </c>
      <c r="O3043" s="354" t="s">
        <v>138</v>
      </c>
      <c r="P3043" s="344"/>
      <c r="Q3043" s="344"/>
      <c r="R3043" s="344">
        <v>12</v>
      </c>
    </row>
    <row r="3044" spans="1:18" ht="24">
      <c r="A3044" s="340">
        <v>62</v>
      </c>
      <c r="B3044" s="337" t="s">
        <v>5428</v>
      </c>
      <c r="C3044" s="341" t="s">
        <v>5429</v>
      </c>
      <c r="D3044" s="342">
        <v>23.77</v>
      </c>
      <c r="E3044" s="342">
        <v>23.77</v>
      </c>
      <c r="F3044" s="342"/>
      <c r="G3044" s="342"/>
      <c r="H3044" s="343">
        <v>273.31</v>
      </c>
      <c r="I3044" s="343">
        <v>273.31</v>
      </c>
      <c r="J3044" s="343"/>
      <c r="K3044" s="343"/>
      <c r="L3044" s="354">
        <v>11.498106857383256</v>
      </c>
      <c r="M3044" s="354">
        <v>11.498106857383256</v>
      </c>
      <c r="N3044" s="354" t="s">
        <v>138</v>
      </c>
      <c r="O3044" s="354" t="s">
        <v>138</v>
      </c>
      <c r="P3044" s="344"/>
      <c r="Q3044" s="344"/>
      <c r="R3044" s="344">
        <v>12</v>
      </c>
    </row>
    <row r="3045" spans="1:18" ht="36">
      <c r="A3045" s="340">
        <v>63</v>
      </c>
      <c r="B3045" s="337" t="s">
        <v>5430</v>
      </c>
      <c r="C3045" s="341" t="s">
        <v>5431</v>
      </c>
      <c r="D3045" s="342">
        <v>36.35</v>
      </c>
      <c r="E3045" s="342">
        <v>36.35</v>
      </c>
      <c r="F3045" s="342"/>
      <c r="G3045" s="342"/>
      <c r="H3045" s="343">
        <v>418</v>
      </c>
      <c r="I3045" s="343">
        <v>418</v>
      </c>
      <c r="J3045" s="343"/>
      <c r="K3045" s="343"/>
      <c r="L3045" s="354">
        <v>11.499312242090783</v>
      </c>
      <c r="M3045" s="354">
        <v>11.499312242090783</v>
      </c>
      <c r="N3045" s="354" t="s">
        <v>138</v>
      </c>
      <c r="O3045" s="354" t="s">
        <v>138</v>
      </c>
      <c r="P3045" s="344"/>
      <c r="Q3045" s="344"/>
      <c r="R3045" s="344">
        <v>12</v>
      </c>
    </row>
    <row r="3046" spans="1:18" ht="36">
      <c r="A3046" s="345">
        <v>64</v>
      </c>
      <c r="B3046" s="346" t="s">
        <v>5432</v>
      </c>
      <c r="C3046" s="347" t="s">
        <v>5433</v>
      </c>
      <c r="D3046" s="348">
        <v>48.93</v>
      </c>
      <c r="E3046" s="348">
        <v>48.93</v>
      </c>
      <c r="F3046" s="348"/>
      <c r="G3046" s="348"/>
      <c r="H3046" s="349">
        <v>562.70000000000005</v>
      </c>
      <c r="I3046" s="349">
        <v>562.70000000000005</v>
      </c>
      <c r="J3046" s="349"/>
      <c r="K3046" s="349"/>
      <c r="L3046" s="355">
        <v>11.500102186797466</v>
      </c>
      <c r="M3046" s="355">
        <v>11.500102186797466</v>
      </c>
      <c r="N3046" s="355" t="s">
        <v>138</v>
      </c>
      <c r="O3046" s="355" t="s">
        <v>138</v>
      </c>
      <c r="P3046" s="350"/>
      <c r="Q3046" s="350"/>
      <c r="R3046" s="350">
        <v>12</v>
      </c>
    </row>
    <row r="3047" spans="1:18" ht="12.75">
      <c r="A3047" s="360" t="s">
        <v>5434</v>
      </c>
      <c r="B3047" s="361"/>
      <c r="C3047" s="361"/>
      <c r="D3047" s="361"/>
      <c r="E3047" s="361"/>
      <c r="F3047" s="361"/>
      <c r="G3047" s="361"/>
      <c r="H3047" s="361"/>
      <c r="I3047" s="361"/>
      <c r="J3047" s="361"/>
      <c r="K3047" s="361"/>
      <c r="L3047" s="361"/>
      <c r="M3047" s="361"/>
      <c r="N3047" s="361"/>
      <c r="O3047" s="361"/>
      <c r="P3047" s="361"/>
      <c r="Q3047" s="361"/>
      <c r="R3047" s="361"/>
    </row>
    <row r="3048" spans="1:18">
      <c r="A3048" s="345">
        <v>65</v>
      </c>
      <c r="B3048" s="346" t="s">
        <v>5435</v>
      </c>
      <c r="C3048" s="347" t="s">
        <v>5436</v>
      </c>
      <c r="D3048" s="348">
        <v>625.80999999999995</v>
      </c>
      <c r="E3048" s="348">
        <v>158.11000000000001</v>
      </c>
      <c r="F3048" s="348">
        <v>467.7</v>
      </c>
      <c r="G3048" s="348"/>
      <c r="H3048" s="349">
        <v>4474.17</v>
      </c>
      <c r="I3048" s="349">
        <v>1818.29</v>
      </c>
      <c r="J3048" s="349">
        <v>2655.88</v>
      </c>
      <c r="K3048" s="349"/>
      <c r="L3048" s="355">
        <v>7.1494063693453294</v>
      </c>
      <c r="M3048" s="355">
        <v>11.500158117766111</v>
      </c>
      <c r="N3048" s="355">
        <v>5.6785973914902721</v>
      </c>
      <c r="O3048" s="355" t="s">
        <v>138</v>
      </c>
      <c r="P3048" s="350"/>
      <c r="Q3048" s="350"/>
      <c r="R3048" s="350">
        <v>13</v>
      </c>
    </row>
    <row r="3049" spans="1:18" ht="12.75">
      <c r="A3049" s="360" t="s">
        <v>5437</v>
      </c>
      <c r="B3049" s="361"/>
      <c r="C3049" s="361"/>
      <c r="D3049" s="361"/>
      <c r="E3049" s="361"/>
      <c r="F3049" s="361"/>
      <c r="G3049" s="361"/>
      <c r="H3049" s="361"/>
      <c r="I3049" s="361"/>
      <c r="J3049" s="361"/>
      <c r="K3049" s="361"/>
      <c r="L3049" s="361"/>
      <c r="M3049" s="361"/>
      <c r="N3049" s="361"/>
      <c r="O3049" s="361"/>
      <c r="P3049" s="361"/>
      <c r="Q3049" s="361"/>
      <c r="R3049" s="361"/>
    </row>
    <row r="3050" spans="1:18">
      <c r="A3050" s="340">
        <v>66</v>
      </c>
      <c r="B3050" s="337" t="s">
        <v>5438</v>
      </c>
      <c r="C3050" s="341" t="s">
        <v>5439</v>
      </c>
      <c r="D3050" s="342">
        <v>213.23</v>
      </c>
      <c r="E3050" s="342">
        <v>26.43</v>
      </c>
      <c r="F3050" s="342"/>
      <c r="G3050" s="342">
        <v>186.8</v>
      </c>
      <c r="H3050" s="343">
        <v>1673.91</v>
      </c>
      <c r="I3050" s="343">
        <v>303.92</v>
      </c>
      <c r="J3050" s="343"/>
      <c r="K3050" s="343">
        <v>1369.99</v>
      </c>
      <c r="L3050" s="354">
        <v>7.8502555925526432</v>
      </c>
      <c r="M3050" s="354">
        <v>11.499054105183504</v>
      </c>
      <c r="N3050" s="354" t="s">
        <v>138</v>
      </c>
      <c r="O3050" s="354">
        <v>7.3339935760171304</v>
      </c>
      <c r="P3050" s="344"/>
      <c r="Q3050" s="344"/>
      <c r="R3050" s="344">
        <v>14</v>
      </c>
    </row>
    <row r="3051" spans="1:18" ht="12.75">
      <c r="A3051" s="340"/>
      <c r="B3051" s="337"/>
      <c r="C3051" s="341"/>
      <c r="D3051" s="342"/>
      <c r="E3051" s="342"/>
      <c r="F3051" s="342"/>
      <c r="G3051" s="342"/>
      <c r="H3051" s="343"/>
      <c r="I3051" s="343"/>
      <c r="J3051" s="343"/>
      <c r="K3051" s="343"/>
      <c r="L3051" s="354"/>
      <c r="M3051" s="354"/>
      <c r="N3051" s="354"/>
      <c r="O3051" s="354"/>
      <c r="P3051" s="336"/>
      <c r="Q3051" s="336"/>
      <c r="R3051" s="336"/>
    </row>
    <row r="3052" spans="1:18">
      <c r="A3052" s="344"/>
      <c r="B3052" s="52"/>
      <c r="C3052" s="344"/>
      <c r="D3052" s="344"/>
      <c r="E3052" s="344"/>
      <c r="F3052" s="344"/>
      <c r="G3052" s="344"/>
      <c r="H3052" s="53"/>
      <c r="I3052" s="53"/>
      <c r="J3052" s="53"/>
      <c r="K3052" s="53"/>
      <c r="L3052" s="356"/>
      <c r="M3052" s="356"/>
      <c r="N3052" s="356"/>
      <c r="O3052" s="356"/>
      <c r="P3052" s="321"/>
      <c r="Q3052" s="321"/>
      <c r="R3052" s="321"/>
    </row>
    <row r="3053" spans="1:18" ht="12.75">
      <c r="A3053" s="361" t="s">
        <v>63</v>
      </c>
      <c r="B3053" s="361"/>
      <c r="C3053" s="361"/>
      <c r="D3053" s="338">
        <v>104772.19</v>
      </c>
      <c r="E3053" s="338">
        <v>34208.129999999997</v>
      </c>
      <c r="F3053" s="338">
        <v>6655.38</v>
      </c>
      <c r="G3053" s="338">
        <v>63908.68</v>
      </c>
      <c r="H3053" s="339">
        <v>865868.46</v>
      </c>
      <c r="I3053" s="339">
        <v>393398.88</v>
      </c>
      <c r="J3053" s="339">
        <v>31136</v>
      </c>
      <c r="K3053" s="339">
        <v>441333.58</v>
      </c>
      <c r="L3053" s="357">
        <v>8.264296661165524</v>
      </c>
      <c r="M3053" s="357">
        <v>11.500157418718885</v>
      </c>
      <c r="N3053" s="357">
        <v>4.6783203964311575</v>
      </c>
      <c r="O3053" s="357">
        <v>6.9056907449817464</v>
      </c>
      <c r="P3053" s="336"/>
      <c r="Q3053" s="336"/>
      <c r="R3053" s="336"/>
    </row>
    <row r="3054" spans="1:18">
      <c r="A3054" s="344"/>
      <c r="B3054" s="52"/>
      <c r="C3054" s="344"/>
      <c r="D3054" s="344"/>
      <c r="E3054" s="344"/>
      <c r="F3054" s="344"/>
      <c r="G3054" s="344"/>
      <c r="H3054" s="53"/>
      <c r="I3054" s="53"/>
      <c r="J3054" s="53"/>
      <c r="K3054" s="53"/>
      <c r="L3054" s="356"/>
      <c r="M3054" s="356"/>
      <c r="N3054" s="356"/>
      <c r="O3054" s="356"/>
    </row>
  </sheetData>
  <autoFilter ref="M1:M3054"/>
  <mergeCells count="527">
    <mergeCell ref="A3013:R3013"/>
    <mergeCell ref="A3053:C3053"/>
    <mergeCell ref="A2971:R2971"/>
    <mergeCell ref="A2984:R2984"/>
    <mergeCell ref="A2991:R2991"/>
    <mergeCell ref="A2996:R2996"/>
    <mergeCell ref="A3002:R3002"/>
    <mergeCell ref="A3004:R3004"/>
    <mergeCell ref="A3006:R3006"/>
    <mergeCell ref="A3009:R3009"/>
    <mergeCell ref="A3015:R3015"/>
    <mergeCell ref="A3031:R3031"/>
    <mergeCell ref="A3039:R3039"/>
    <mergeCell ref="A3047:R3047"/>
    <mergeCell ref="A3049:R3049"/>
    <mergeCell ref="A2968:C2968"/>
    <mergeCell ref="A2808:R2808"/>
    <mergeCell ref="A2813:R2813"/>
    <mergeCell ref="A2816:R2816"/>
    <mergeCell ref="A2970:O2970"/>
    <mergeCell ref="A2893:R2893"/>
    <mergeCell ref="A2823:R2823"/>
    <mergeCell ref="A2826:R2826"/>
    <mergeCell ref="A2836:R2836"/>
    <mergeCell ref="A2844:R2844"/>
    <mergeCell ref="A2849:R2849"/>
    <mergeCell ref="A2856:R2856"/>
    <mergeCell ref="A2861:R2861"/>
    <mergeCell ref="A2864:R2864"/>
    <mergeCell ref="A2866:R2866"/>
    <mergeCell ref="A2887:R2887"/>
    <mergeCell ref="A2890:R2890"/>
    <mergeCell ref="A2929:R2929"/>
    <mergeCell ref="A2900:R2900"/>
    <mergeCell ref="A2902:R2902"/>
    <mergeCell ref="A2904:R2904"/>
    <mergeCell ref="A2906:R2906"/>
    <mergeCell ref="A2908:R2908"/>
    <mergeCell ref="A2910:R2910"/>
    <mergeCell ref="A2912:R2912"/>
    <mergeCell ref="A2915:R2915"/>
    <mergeCell ref="A2918:R2918"/>
    <mergeCell ref="A2921:R2921"/>
    <mergeCell ref="A2925:R2925"/>
    <mergeCell ref="A2961:R2961"/>
    <mergeCell ref="A2932:R2932"/>
    <mergeCell ref="A2938:R2938"/>
    <mergeCell ref="A2940:R2940"/>
    <mergeCell ref="A2945:R2945"/>
    <mergeCell ref="A2952:R2952"/>
    <mergeCell ref="A2958:R2958"/>
    <mergeCell ref="A2805:C2805"/>
    <mergeCell ref="A2750:R2750"/>
    <mergeCell ref="A2756:R2756"/>
    <mergeCell ref="A2769:R2769"/>
    <mergeCell ref="A2807:O2807"/>
    <mergeCell ref="A2799:R2799"/>
    <mergeCell ref="A2801:R2801"/>
    <mergeCell ref="A2771:R2771"/>
    <mergeCell ref="A2778:R2778"/>
    <mergeCell ref="A2781:R2781"/>
    <mergeCell ref="A2783:R2783"/>
    <mergeCell ref="A2785:R2785"/>
    <mergeCell ref="A2788:R2788"/>
    <mergeCell ref="A2749:O2749"/>
    <mergeCell ref="A2791:R2791"/>
    <mergeCell ref="A2793:R2793"/>
    <mergeCell ref="A2795:R2795"/>
    <mergeCell ref="A2797:R2797"/>
    <mergeCell ref="A2311:R2311"/>
    <mergeCell ref="A2747:C2747"/>
    <mergeCell ref="A2285:R2285"/>
    <mergeCell ref="A2286:R2286"/>
    <mergeCell ref="A2292:R2292"/>
    <mergeCell ref="A2299:R2299"/>
    <mergeCell ref="A2302:R2302"/>
    <mergeCell ref="A2304:R2304"/>
    <mergeCell ref="A2306:R2306"/>
    <mergeCell ref="A2309:R2309"/>
    <mergeCell ref="A2517:R2517"/>
    <mergeCell ref="A2313:R2313"/>
    <mergeCell ref="A2316:R2316"/>
    <mergeCell ref="A2323:R2323"/>
    <mergeCell ref="A2344:R2344"/>
    <mergeCell ref="A2353:R2353"/>
    <mergeCell ref="A2372:R2372"/>
    <mergeCell ref="A2385:R2385"/>
    <mergeCell ref="A2398:R2398"/>
    <mergeCell ref="A2594:R2594"/>
    <mergeCell ref="A2531:R2531"/>
    <mergeCell ref="A2539:R2539"/>
    <mergeCell ref="A2541:R2541"/>
    <mergeCell ref="A2543:R2543"/>
    <mergeCell ref="A2547:R2547"/>
    <mergeCell ref="A2549:R2549"/>
    <mergeCell ref="A2564:R2564"/>
    <mergeCell ref="A2565:R2565"/>
    <mergeCell ref="A2572:R2572"/>
    <mergeCell ref="A2579:R2579"/>
    <mergeCell ref="A2592:R2592"/>
    <mergeCell ref="A2735:R2735"/>
    <mergeCell ref="A2737:R2737"/>
    <mergeCell ref="A2693:R2693"/>
    <mergeCell ref="A2704:R2704"/>
    <mergeCell ref="A2711:R2711"/>
    <mergeCell ref="A2718:R2718"/>
    <mergeCell ref="A2721:R2721"/>
    <mergeCell ref="A2728:R2728"/>
    <mergeCell ref="A2282:C2282"/>
    <mergeCell ref="A2687:R2687"/>
    <mergeCell ref="A2610:R2610"/>
    <mergeCell ref="A2627:R2627"/>
    <mergeCell ref="A2628:R2628"/>
    <mergeCell ref="A2635:R2635"/>
    <mergeCell ref="A2642:R2642"/>
    <mergeCell ref="A2646:R2646"/>
    <mergeCell ref="A2653:R2653"/>
    <mergeCell ref="A2659:R2659"/>
    <mergeCell ref="A2663:R2663"/>
    <mergeCell ref="A2671:R2671"/>
    <mergeCell ref="A2673:R2673"/>
    <mergeCell ref="A2448:R2448"/>
    <mergeCell ref="A2479:R2479"/>
    <mergeCell ref="A2504:R2504"/>
    <mergeCell ref="A2024:R2024"/>
    <mergeCell ref="A2028:R2028"/>
    <mergeCell ref="A2284:O2284"/>
    <mergeCell ref="A2134:R2134"/>
    <mergeCell ref="A2032:R2032"/>
    <mergeCell ref="A2051:R2051"/>
    <mergeCell ref="A2063:R2063"/>
    <mergeCell ref="A2074:R2074"/>
    <mergeCell ref="A2101:R2101"/>
    <mergeCell ref="A2105:R2105"/>
    <mergeCell ref="A2108:R2108"/>
    <mergeCell ref="A2124:R2124"/>
    <mergeCell ref="A2127:R2127"/>
    <mergeCell ref="A2129:R2129"/>
    <mergeCell ref="A2133:R2133"/>
    <mergeCell ref="A2212:R2212"/>
    <mergeCell ref="A2138:R2138"/>
    <mergeCell ref="A2141:R2141"/>
    <mergeCell ref="A2147:R2147"/>
    <mergeCell ref="A2158:R2158"/>
    <mergeCell ref="A2162:R2162"/>
    <mergeCell ref="A2166:R2166"/>
    <mergeCell ref="A2276:R2276"/>
    <mergeCell ref="A2277:R2277"/>
    <mergeCell ref="A2233:R2233"/>
    <mergeCell ref="A2235:R2235"/>
    <mergeCell ref="A2251:R2251"/>
    <mergeCell ref="A2254:R2254"/>
    <mergeCell ref="A2260:R2260"/>
    <mergeCell ref="A2262:R2262"/>
    <mergeCell ref="A2022:O2022"/>
    <mergeCell ref="A2264:R2264"/>
    <mergeCell ref="A2266:R2266"/>
    <mergeCell ref="A2267:R2267"/>
    <mergeCell ref="A2273:R2273"/>
    <mergeCell ref="A2214:R2214"/>
    <mergeCell ref="A2218:R2218"/>
    <mergeCell ref="A2222:R2222"/>
    <mergeCell ref="A2227:R2227"/>
    <mergeCell ref="A2229:R2229"/>
    <mergeCell ref="A2230:R2230"/>
    <mergeCell ref="A2176:R2176"/>
    <mergeCell ref="A2184:R2184"/>
    <mergeCell ref="A2189:R2189"/>
    <mergeCell ref="A2198:R2198"/>
    <mergeCell ref="A2207:R2207"/>
    <mergeCell ref="A2023:R2023"/>
    <mergeCell ref="A1588:R1588"/>
    <mergeCell ref="A2020:C2020"/>
    <mergeCell ref="A1524:R1524"/>
    <mergeCell ref="A1532:R1532"/>
    <mergeCell ref="A1540:R1540"/>
    <mergeCell ref="A1548:R1548"/>
    <mergeCell ref="A1556:R1556"/>
    <mergeCell ref="A1564:R1564"/>
    <mergeCell ref="A1572:R1572"/>
    <mergeCell ref="A1580:R1580"/>
    <mergeCell ref="A1684:R1684"/>
    <mergeCell ref="A1596:R1596"/>
    <mergeCell ref="A1604:R1604"/>
    <mergeCell ref="A1612:R1612"/>
    <mergeCell ref="A1620:R1620"/>
    <mergeCell ref="A1628:R1628"/>
    <mergeCell ref="A1636:R1636"/>
    <mergeCell ref="A1644:R1644"/>
    <mergeCell ref="A1652:R1652"/>
    <mergeCell ref="A1660:R1660"/>
    <mergeCell ref="A1668:R1668"/>
    <mergeCell ref="A1676:R1676"/>
    <mergeCell ref="A1780:R1780"/>
    <mergeCell ref="A1692:R1692"/>
    <mergeCell ref="A1700:R1700"/>
    <mergeCell ref="A1708:R1708"/>
    <mergeCell ref="A1716:R1716"/>
    <mergeCell ref="A1724:R1724"/>
    <mergeCell ref="A1732:R1732"/>
    <mergeCell ref="A1740:R1740"/>
    <mergeCell ref="A1748:R1748"/>
    <mergeCell ref="A1756:R1756"/>
    <mergeCell ref="A1764:R1764"/>
    <mergeCell ref="A1914:R1914"/>
    <mergeCell ref="A1922:R1922"/>
    <mergeCell ref="A1930:R1930"/>
    <mergeCell ref="A1938:R1938"/>
    <mergeCell ref="A1946:R1946"/>
    <mergeCell ref="A1954:R1954"/>
    <mergeCell ref="A1962:R1962"/>
    <mergeCell ref="A1772:R1772"/>
    <mergeCell ref="A1876:R1876"/>
    <mergeCell ref="A1788:R1788"/>
    <mergeCell ref="A1796:R1796"/>
    <mergeCell ref="A1804:R1804"/>
    <mergeCell ref="A1812:R1812"/>
    <mergeCell ref="A1820:R1820"/>
    <mergeCell ref="A1828:R1828"/>
    <mergeCell ref="A1836:R1836"/>
    <mergeCell ref="A1844:R1844"/>
    <mergeCell ref="A1852:R1852"/>
    <mergeCell ref="A1860:R1860"/>
    <mergeCell ref="A1868:R1868"/>
    <mergeCell ref="A1978:R1978"/>
    <mergeCell ref="A1986:R1986"/>
    <mergeCell ref="A1994:R1994"/>
    <mergeCell ref="A2002:R2002"/>
    <mergeCell ref="A2010:R2010"/>
    <mergeCell ref="A1521:C1521"/>
    <mergeCell ref="A1422:R1422"/>
    <mergeCell ref="A1441:R1441"/>
    <mergeCell ref="A1460:R1460"/>
    <mergeCell ref="A1523:O1523"/>
    <mergeCell ref="A1508:R1508"/>
    <mergeCell ref="A1511:R1511"/>
    <mergeCell ref="A1515:R1515"/>
    <mergeCell ref="A1479:R1479"/>
    <mergeCell ref="A1483:R1483"/>
    <mergeCell ref="A1486:R1486"/>
    <mergeCell ref="A1490:R1490"/>
    <mergeCell ref="A1496:R1496"/>
    <mergeCell ref="A1501:R1501"/>
    <mergeCell ref="A1970:R1970"/>
    <mergeCell ref="A1884:R1884"/>
    <mergeCell ref="A1892:R1892"/>
    <mergeCell ref="A1900:R1900"/>
    <mergeCell ref="A1907:R1907"/>
    <mergeCell ref="A1419:C1419"/>
    <mergeCell ref="A1097:R1097"/>
    <mergeCell ref="A1098:R1098"/>
    <mergeCell ref="A1105:R1105"/>
    <mergeCell ref="A1421:O1421"/>
    <mergeCell ref="A1193:R1193"/>
    <mergeCell ref="A1110:R1110"/>
    <mergeCell ref="A1115:R1115"/>
    <mergeCell ref="A1128:R1128"/>
    <mergeCell ref="A1133:R1133"/>
    <mergeCell ref="A1138:R1138"/>
    <mergeCell ref="A1145:R1145"/>
    <mergeCell ref="A1152:R1152"/>
    <mergeCell ref="A1171:R1171"/>
    <mergeCell ref="A1178:R1178"/>
    <mergeCell ref="A1185:R1185"/>
    <mergeCell ref="A1189:R1189"/>
    <mergeCell ref="A1293:R1293"/>
    <mergeCell ref="A1197:R1197"/>
    <mergeCell ref="A1201:R1201"/>
    <mergeCell ref="A1207:R1207"/>
    <mergeCell ref="A1213:R1213"/>
    <mergeCell ref="A1217:R1217"/>
    <mergeCell ref="A1218:R1218"/>
    <mergeCell ref="A1233:R1233"/>
    <mergeCell ref="A1240:R1240"/>
    <mergeCell ref="A1253:R1253"/>
    <mergeCell ref="A1263:R1263"/>
    <mergeCell ref="A1278:R1278"/>
    <mergeCell ref="A1360:R1360"/>
    <mergeCell ref="A1306:R1306"/>
    <mergeCell ref="A1319:R1319"/>
    <mergeCell ref="A1323:R1323"/>
    <mergeCell ref="A1324:R1324"/>
    <mergeCell ref="A1327:R1327"/>
    <mergeCell ref="A1330:R1330"/>
    <mergeCell ref="A1337:R1337"/>
    <mergeCell ref="A1344:R1344"/>
    <mergeCell ref="A1349:R1349"/>
    <mergeCell ref="A1352:R1352"/>
    <mergeCell ref="A1355:R1355"/>
    <mergeCell ref="A1404:R1404"/>
    <mergeCell ref="A1406:R1406"/>
    <mergeCell ref="A1410:R1410"/>
    <mergeCell ref="A1412:R1412"/>
    <mergeCell ref="A1379:R1379"/>
    <mergeCell ref="A1380:R1380"/>
    <mergeCell ref="A1382:R1382"/>
    <mergeCell ref="A1384:R1384"/>
    <mergeCell ref="A1392:R1392"/>
    <mergeCell ref="A1400:R1400"/>
    <mergeCell ref="A1094:C1094"/>
    <mergeCell ref="A791:R791"/>
    <mergeCell ref="A804:R804"/>
    <mergeCell ref="A817:R817"/>
    <mergeCell ref="A1096:O1096"/>
    <mergeCell ref="A906:R906"/>
    <mergeCell ref="A824:R824"/>
    <mergeCell ref="A837:R837"/>
    <mergeCell ref="A844:R844"/>
    <mergeCell ref="A851:R851"/>
    <mergeCell ref="A856:R856"/>
    <mergeCell ref="A865:R865"/>
    <mergeCell ref="A1090:R1090"/>
    <mergeCell ref="A993:R993"/>
    <mergeCell ref="A1018:R1018"/>
    <mergeCell ref="A1043:R1043"/>
    <mergeCell ref="A1045:R1045"/>
    <mergeCell ref="A1052:R1052"/>
    <mergeCell ref="A1060:R1060"/>
    <mergeCell ref="A790:O790"/>
    <mergeCell ref="A1065:R1065"/>
    <mergeCell ref="A1074:R1074"/>
    <mergeCell ref="A1077:R1077"/>
    <mergeCell ref="A1088:R1088"/>
    <mergeCell ref="A915:R915"/>
    <mergeCell ref="A928:R928"/>
    <mergeCell ref="A943:R943"/>
    <mergeCell ref="A958:R958"/>
    <mergeCell ref="A973:R973"/>
    <mergeCell ref="A983:R983"/>
    <mergeCell ref="A867:R867"/>
    <mergeCell ref="A874:R874"/>
    <mergeCell ref="A881:R881"/>
    <mergeCell ref="A888:R888"/>
    <mergeCell ref="A897:R897"/>
    <mergeCell ref="A733:R733"/>
    <mergeCell ref="A788:C788"/>
    <mergeCell ref="A692:R692"/>
    <mergeCell ref="A698:R698"/>
    <mergeCell ref="A701:R701"/>
    <mergeCell ref="A704:R704"/>
    <mergeCell ref="A711:R711"/>
    <mergeCell ref="A716:R716"/>
    <mergeCell ref="A720:R720"/>
    <mergeCell ref="A729:R729"/>
    <mergeCell ref="A771:R771"/>
    <mergeCell ref="A775:R775"/>
    <mergeCell ref="A780:R780"/>
    <mergeCell ref="A783:R783"/>
    <mergeCell ref="A737:R737"/>
    <mergeCell ref="A742:R742"/>
    <mergeCell ref="A744:R744"/>
    <mergeCell ref="A746:R746"/>
    <mergeCell ref="A749:R749"/>
    <mergeCell ref="A768:R768"/>
    <mergeCell ref="A689:C689"/>
    <mergeCell ref="A659:R659"/>
    <mergeCell ref="A662:R662"/>
    <mergeCell ref="A664:R664"/>
    <mergeCell ref="A691:O691"/>
    <mergeCell ref="A684:R684"/>
    <mergeCell ref="A667:R667"/>
    <mergeCell ref="A671:R671"/>
    <mergeCell ref="A675:R675"/>
    <mergeCell ref="A677:R677"/>
    <mergeCell ref="A680:R680"/>
    <mergeCell ref="A682:R682"/>
    <mergeCell ref="A656:C656"/>
    <mergeCell ref="A521:R521"/>
    <mergeCell ref="A526:R526"/>
    <mergeCell ref="A530:R530"/>
    <mergeCell ref="A658:O658"/>
    <mergeCell ref="A589:R589"/>
    <mergeCell ref="A534:R534"/>
    <mergeCell ref="A536:R536"/>
    <mergeCell ref="A544:R544"/>
    <mergeCell ref="A547:R547"/>
    <mergeCell ref="A555:R555"/>
    <mergeCell ref="A562:R562"/>
    <mergeCell ref="A564:R564"/>
    <mergeCell ref="A572:R572"/>
    <mergeCell ref="A574:R574"/>
    <mergeCell ref="A579:R579"/>
    <mergeCell ref="A582:R582"/>
    <mergeCell ref="A518:C518"/>
    <mergeCell ref="A520:O520"/>
    <mergeCell ref="A649:R649"/>
    <mergeCell ref="A651:R651"/>
    <mergeCell ref="A631:R631"/>
    <mergeCell ref="A634:R634"/>
    <mergeCell ref="A636:R636"/>
    <mergeCell ref="A640:R640"/>
    <mergeCell ref="A644:R644"/>
    <mergeCell ref="A647:R647"/>
    <mergeCell ref="A592:R592"/>
    <mergeCell ref="A599:R599"/>
    <mergeCell ref="A606:R606"/>
    <mergeCell ref="A612:R612"/>
    <mergeCell ref="A619:R619"/>
    <mergeCell ref="A628:R628"/>
    <mergeCell ref="A507:R507"/>
    <mergeCell ref="A511:R511"/>
    <mergeCell ref="A445:R445"/>
    <mergeCell ref="A456:R456"/>
    <mergeCell ref="A459:R459"/>
    <mergeCell ref="A466:R466"/>
    <mergeCell ref="A473:R473"/>
    <mergeCell ref="A477:R477"/>
    <mergeCell ref="A428:O428"/>
    <mergeCell ref="A480:R480"/>
    <mergeCell ref="A493:R493"/>
    <mergeCell ref="A502:R502"/>
    <mergeCell ref="A505:R505"/>
    <mergeCell ref="A429:R429"/>
    <mergeCell ref="A434:R434"/>
    <mergeCell ref="A442:R442"/>
    <mergeCell ref="A426:C426"/>
    <mergeCell ref="A322:R322"/>
    <mergeCell ref="A326:R326"/>
    <mergeCell ref="A329:R329"/>
    <mergeCell ref="A420:R420"/>
    <mergeCell ref="A422:R422"/>
    <mergeCell ref="A394:R394"/>
    <mergeCell ref="A396:R396"/>
    <mergeCell ref="A399:R399"/>
    <mergeCell ref="A402:R402"/>
    <mergeCell ref="A404:R404"/>
    <mergeCell ref="A407:R407"/>
    <mergeCell ref="A294:R294"/>
    <mergeCell ref="A301:R301"/>
    <mergeCell ref="A303:R303"/>
    <mergeCell ref="A321:O321"/>
    <mergeCell ref="A414:R414"/>
    <mergeCell ref="A355:R355"/>
    <mergeCell ref="A357:R357"/>
    <mergeCell ref="A359:R359"/>
    <mergeCell ref="A376:R376"/>
    <mergeCell ref="A384:R384"/>
    <mergeCell ref="A388:R388"/>
    <mergeCell ref="A333:R333"/>
    <mergeCell ref="A337:R337"/>
    <mergeCell ref="A340:R340"/>
    <mergeCell ref="A342:R342"/>
    <mergeCell ref="A346:R346"/>
    <mergeCell ref="A305:R305"/>
    <mergeCell ref="A310:R310"/>
    <mergeCell ref="A312:R312"/>
    <mergeCell ref="A315:R315"/>
    <mergeCell ref="A319:C319"/>
    <mergeCell ref="A350:R350"/>
    <mergeCell ref="A291:C291"/>
    <mergeCell ref="A247:R247"/>
    <mergeCell ref="A249:R249"/>
    <mergeCell ref="A251:R251"/>
    <mergeCell ref="A293:O293"/>
    <mergeCell ref="A283:R283"/>
    <mergeCell ref="A287:R287"/>
    <mergeCell ref="A255:R255"/>
    <mergeCell ref="A259:R259"/>
    <mergeCell ref="A264:R264"/>
    <mergeCell ref="A267:R267"/>
    <mergeCell ref="A270:R270"/>
    <mergeCell ref="A273:R273"/>
    <mergeCell ref="A246:O246"/>
    <mergeCell ref="A275:R275"/>
    <mergeCell ref="A277:R277"/>
    <mergeCell ref="A279:R279"/>
    <mergeCell ref="A281:R281"/>
    <mergeCell ref="A144:R144"/>
    <mergeCell ref="A244:C244"/>
    <mergeCell ref="A105:R105"/>
    <mergeCell ref="A115:R115"/>
    <mergeCell ref="A119:R119"/>
    <mergeCell ref="A240:R240"/>
    <mergeCell ref="A172:R172"/>
    <mergeCell ref="A175:R175"/>
    <mergeCell ref="A178:R178"/>
    <mergeCell ref="A181:R181"/>
    <mergeCell ref="A186:R186"/>
    <mergeCell ref="A227:R227"/>
    <mergeCell ref="A102:C102"/>
    <mergeCell ref="A104:O104"/>
    <mergeCell ref="A229:R229"/>
    <mergeCell ref="A233:R233"/>
    <mergeCell ref="A146:R146"/>
    <mergeCell ref="A148:R148"/>
    <mergeCell ref="A153:R153"/>
    <mergeCell ref="A155:R155"/>
    <mergeCell ref="A158:R158"/>
    <mergeCell ref="A169:R169"/>
    <mergeCell ref="A124:R124"/>
    <mergeCell ref="A129:R129"/>
    <mergeCell ref="A131:R131"/>
    <mergeCell ref="A133:R133"/>
    <mergeCell ref="A135:R135"/>
    <mergeCell ref="A40:O40"/>
    <mergeCell ref="A96:R96"/>
    <mergeCell ref="A77:R77"/>
    <mergeCell ref="A81:R81"/>
    <mergeCell ref="A85:R85"/>
    <mergeCell ref="A87:R87"/>
    <mergeCell ref="A92:R92"/>
    <mergeCell ref="A94:R94"/>
    <mergeCell ref="A50:R50"/>
    <mergeCell ref="A53:R53"/>
    <mergeCell ref="A55:R55"/>
    <mergeCell ref="A57:R57"/>
    <mergeCell ref="A69:R69"/>
    <mergeCell ref="A73:R73"/>
    <mergeCell ref="A41:R41"/>
    <mergeCell ref="A44:R44"/>
    <mergeCell ref="A46:R46"/>
    <mergeCell ref="A28:R28"/>
    <mergeCell ref="A31:R31"/>
    <mergeCell ref="A34:R34"/>
    <mergeCell ref="A1:O5"/>
    <mergeCell ref="C6:L6"/>
    <mergeCell ref="A11:O11"/>
    <mergeCell ref="A38:C38"/>
    <mergeCell ref="B8:B9"/>
    <mergeCell ref="L8:O8"/>
    <mergeCell ref="A8:A9"/>
    <mergeCell ref="C8:C9"/>
    <mergeCell ref="D8:G8"/>
    <mergeCell ref="H8:K8"/>
    <mergeCell ref="A12:R12"/>
    <mergeCell ref="A20:R20"/>
    <mergeCell ref="A25:R25"/>
  </mergeCells>
  <phoneticPr fontId="0" type="noConversion"/>
  <pageMargins left="0.35" right="3.937007874015748E-2" top="0.39370078740157483" bottom="0.39370078740157483" header="0.51181102362204722" footer="0.51181102362204722"/>
  <pageSetup paperSize="9" scale="76"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N24"/>
  <sheetViews>
    <sheetView workbookViewId="0">
      <selection activeCell="I27" sqref="I27"/>
    </sheetView>
  </sheetViews>
  <sheetFormatPr defaultRowHeight="12.75"/>
  <cols>
    <col min="1" max="1" width="7.7109375" customWidth="1"/>
    <col min="2" max="2" width="36.42578125" customWidth="1"/>
    <col min="3" max="10" width="12.140625" customWidth="1"/>
    <col min="11" max="14" width="9.5703125" customWidth="1"/>
  </cols>
  <sheetData>
    <row r="1" spans="1:14" s="3" customFormat="1">
      <c r="A1" s="1"/>
      <c r="B1" s="10"/>
      <c r="C1" s="2"/>
      <c r="D1" s="21" t="s">
        <v>0</v>
      </c>
      <c r="E1" s="11"/>
      <c r="F1" s="12"/>
      <c r="G1" s="12"/>
      <c r="H1" s="12"/>
      <c r="I1" s="12"/>
    </row>
    <row r="2" spans="1:14" s="3" customFormat="1" ht="12">
      <c r="A2" s="1"/>
      <c r="B2" s="10"/>
      <c r="C2" s="2"/>
      <c r="D2" s="1"/>
      <c r="E2" s="11"/>
      <c r="F2" s="12"/>
      <c r="G2" s="12"/>
      <c r="H2" s="12"/>
      <c r="I2" s="12"/>
    </row>
    <row r="3" spans="1:14" s="3" customFormat="1" ht="12">
      <c r="A3" s="1"/>
      <c r="B3" s="10"/>
      <c r="C3" s="2"/>
      <c r="D3" s="1"/>
      <c r="E3" s="11"/>
      <c r="F3" s="12"/>
      <c r="G3" s="12"/>
      <c r="H3" s="12"/>
      <c r="I3" s="12"/>
    </row>
    <row r="4" spans="1:14" s="3" customFormat="1" ht="12">
      <c r="A4" s="1" t="s">
        <v>8</v>
      </c>
      <c r="B4" s="10"/>
      <c r="C4" s="1"/>
      <c r="D4" s="11"/>
      <c r="E4" s="12"/>
      <c r="F4" s="12"/>
      <c r="H4" s="12"/>
      <c r="I4" s="12"/>
    </row>
    <row r="5" spans="1:14" s="3" customFormat="1" ht="12">
      <c r="A5" s="1"/>
      <c r="B5" s="13"/>
      <c r="C5" s="14" t="s">
        <v>1</v>
      </c>
      <c r="D5" s="15"/>
      <c r="E5" s="16"/>
      <c r="F5" s="17"/>
      <c r="H5" s="18"/>
      <c r="I5" s="18"/>
    </row>
    <row r="6" spans="1:14" s="3" customFormat="1" ht="12">
      <c r="A6" s="1"/>
      <c r="B6" s="10"/>
      <c r="C6" s="1"/>
      <c r="D6" s="11"/>
      <c r="E6" s="12"/>
      <c r="F6" s="12"/>
      <c r="H6" s="12"/>
      <c r="I6" s="12"/>
    </row>
    <row r="7" spans="1:14" s="3" customFormat="1" ht="12">
      <c r="A7" s="1"/>
      <c r="B7" s="13"/>
      <c r="C7" s="14" t="s">
        <v>12</v>
      </c>
      <c r="D7" s="15"/>
      <c r="E7" s="16"/>
      <c r="F7" s="17"/>
      <c r="H7" s="18"/>
      <c r="I7" s="18"/>
    </row>
    <row r="8" spans="1:14" s="3" customFormat="1" ht="12">
      <c r="A8" s="19"/>
      <c r="B8" s="20"/>
      <c r="C8" s="2"/>
      <c r="D8" s="1"/>
      <c r="E8" s="11"/>
      <c r="F8" s="12"/>
      <c r="G8" s="12"/>
      <c r="H8" s="12"/>
      <c r="I8" s="12"/>
    </row>
    <row r="10" spans="1:14" ht="19.5" customHeight="1">
      <c r="A10" s="383" t="s">
        <v>14</v>
      </c>
      <c r="B10" s="383" t="s">
        <v>15</v>
      </c>
      <c r="C10" s="381" t="s">
        <v>5</v>
      </c>
      <c r="D10" s="370"/>
      <c r="E10" s="370"/>
      <c r="F10" s="370"/>
      <c r="G10" s="381" t="s">
        <v>7</v>
      </c>
      <c r="H10" s="370"/>
      <c r="I10" s="370"/>
      <c r="J10" s="370"/>
      <c r="K10" s="370" t="s">
        <v>6</v>
      </c>
      <c r="L10" s="370"/>
      <c r="M10" s="370"/>
      <c r="N10" s="370"/>
    </row>
    <row r="11" spans="1:14" ht="36">
      <c r="A11" s="383"/>
      <c r="B11" s="383"/>
      <c r="C11" s="25" t="s">
        <v>2</v>
      </c>
      <c r="D11" s="26" t="s">
        <v>3</v>
      </c>
      <c r="E11" s="24" t="s">
        <v>17</v>
      </c>
      <c r="F11" s="23" t="s">
        <v>4</v>
      </c>
      <c r="G11" s="25" t="s">
        <v>2</v>
      </c>
      <c r="H11" s="26" t="s">
        <v>3</v>
      </c>
      <c r="I11" s="24" t="s">
        <v>17</v>
      </c>
      <c r="J11" s="23" t="s">
        <v>4</v>
      </c>
      <c r="K11" s="25" t="s">
        <v>2</v>
      </c>
      <c r="L11" s="26" t="s">
        <v>3</v>
      </c>
      <c r="M11" s="24" t="s">
        <v>17</v>
      </c>
      <c r="N11" s="23" t="s">
        <v>16</v>
      </c>
    </row>
    <row r="12" spans="1:14">
      <c r="A12" s="25">
        <v>1</v>
      </c>
      <c r="B12" s="25">
        <v>2</v>
      </c>
      <c r="C12" s="25">
        <v>3</v>
      </c>
      <c r="D12" s="25">
        <v>4</v>
      </c>
      <c r="E12" s="25">
        <v>5</v>
      </c>
      <c r="F12" s="25">
        <v>6</v>
      </c>
      <c r="G12" s="25">
        <v>7</v>
      </c>
      <c r="H12" s="25">
        <v>8</v>
      </c>
      <c r="I12" s="25">
        <v>9</v>
      </c>
      <c r="J12" s="25">
        <v>10</v>
      </c>
      <c r="K12" s="25">
        <v>11</v>
      </c>
      <c r="L12" s="25">
        <v>12</v>
      </c>
      <c r="M12" s="25">
        <v>13</v>
      </c>
      <c r="N12" s="25">
        <v>14</v>
      </c>
    </row>
    <row r="13" spans="1:14" ht="25.5">
      <c r="A13" s="22">
        <v>1</v>
      </c>
      <c r="B13" s="27" t="str">
        <f ca="1">TRIM(INDEX('Индексы по расценкам'!A$1:A$45,MATCH(A13,'Индексы по расценкам'!R$1:R$45,0)-1))</f>
        <v>Раздел 1. Разработка грунта внутри здания</v>
      </c>
      <c r="C13" s="28">
        <f ca="1">SUMIF('Индексы по расценкам'!$R$12:$R$37,$A13,'Индексы по расценкам'!D$12:D$37)</f>
        <v>48857.38</v>
      </c>
      <c r="D13" s="28">
        <f ca="1">SUMIF('Индексы по расценкам'!$R$12:$R$37,$A13,'Индексы по расценкам'!E$12:E$37)</f>
        <v>37507.68</v>
      </c>
      <c r="E13" s="28">
        <f ca="1">SUMIF('Индексы по расценкам'!$R$12:$R$37,$A13,'Индексы по расценкам'!F$12:F$37)</f>
        <v>65.039999999999992</v>
      </c>
      <c r="F13" s="28">
        <f ca="1">SUMIF('Индексы по расценкам'!$R$12:$R$37,$A13,'Индексы по расценкам'!G$12:G$37)</f>
        <v>11284.66</v>
      </c>
      <c r="G13" s="28">
        <f ca="1">SUMIF('Индексы по расценкам'!$R$12:$R$37,$A13,'Индексы по расценкам'!H$12:H$37)</f>
        <v>486588.01</v>
      </c>
      <c r="H13" s="28">
        <f ca="1">SUMIF('Индексы по расценкам'!$R$12:$R$37,$A13,'Индексы по расценкам'!I$12:I$37)</f>
        <v>431338.41</v>
      </c>
      <c r="I13" s="28">
        <f ca="1">SUMIF('Индексы по расценкам'!$R$12:$R$37,$A13,'Индексы по расценкам'!J$12:J$37)</f>
        <v>342.72999999999996</v>
      </c>
      <c r="J13" s="28">
        <f ca="1">SUMIF('Индексы по расценкам'!$R$12:$R$37,$A13,'Индексы по расценкам'!K$12:K$37)</f>
        <v>54906.87</v>
      </c>
      <c r="K13" s="29">
        <f t="shared" ref="K13:K22" ca="1" si="0">IF(G13&lt;&gt;0,G13/C13,"-")</f>
        <v>9.9593553727195374</v>
      </c>
      <c r="L13" s="29">
        <f t="shared" ref="L13:L22" ca="1" si="1">IF(H13&lt;&gt;0,H13/D13,"-")</f>
        <v>11.500002399508579</v>
      </c>
      <c r="M13" s="29">
        <f t="shared" ref="M13:M22" ca="1" si="2">IF(I13&lt;&gt;0,I13/E13,"-")</f>
        <v>5.2695264452644528</v>
      </c>
      <c r="N13" s="29">
        <f t="shared" ref="N13:N22" ca="1" si="3">IF(J13&lt;&gt;0,J13/F13,"-")</f>
        <v>4.8656202313583226</v>
      </c>
    </row>
    <row r="14" spans="1:14" ht="38.25">
      <c r="A14" s="22">
        <f>A13+1</f>
        <v>2</v>
      </c>
      <c r="B14" s="27" t="str">
        <f ca="1">TRIM(INDEX('Индексы по расценкам'!A$1:A$45,MATCH(A14,'Индексы по расценкам'!R$1:R$45,0)-1))</f>
        <v>Раздел 2. Разработка грунта при подводке, смене или усилении фундаментов</v>
      </c>
      <c r="C14" s="28">
        <f ca="1">SUMIF('Индексы по расценкам'!$R$12:$R$37,$A14,'Индексы по расценкам'!D$12:D$37)</f>
        <v>22243.35</v>
      </c>
      <c r="D14" s="28">
        <f ca="1">SUMIF('Индексы по расценкам'!$R$12:$R$37,$A14,'Индексы по расценкам'!E$12:E$37)</f>
        <v>18752.61</v>
      </c>
      <c r="E14" s="28">
        <f ca="1">SUMIF('Индексы по расценкам'!$R$12:$R$37,$A14,'Индексы по расценкам'!F$12:F$37)</f>
        <v>4.2</v>
      </c>
      <c r="F14" s="28">
        <f ca="1">SUMIF('Индексы по расценкам'!$R$12:$R$37,$A14,'Индексы по расценкам'!G$12:G$37)</f>
        <v>3486.54</v>
      </c>
      <c r="G14" s="28">
        <f ca="1">SUMIF('Индексы по расценкам'!$R$12:$R$37,$A14,'Индексы по расценкам'!H$12:H$37)</f>
        <v>232536.46000000002</v>
      </c>
      <c r="H14" s="28">
        <f ca="1">SUMIF('Индексы по расценкам'!$R$12:$R$37,$A14,'Индексы по расценкам'!I$12:I$37)</f>
        <v>215658.71999999997</v>
      </c>
      <c r="I14" s="28">
        <f ca="1">SUMIF('Индексы по расценкам'!$R$12:$R$37,$A14,'Индексы по расценкам'!J$12:J$37)</f>
        <v>22.12</v>
      </c>
      <c r="J14" s="28">
        <f ca="1">SUMIF('Индексы по расценкам'!$R$12:$R$37,$A14,'Индексы по расценкам'!K$12:K$37)</f>
        <v>16855.62</v>
      </c>
      <c r="K14" s="29">
        <f t="shared" ca="1" si="0"/>
        <v>10.454201368049329</v>
      </c>
      <c r="L14" s="29">
        <f t="shared" ca="1" si="1"/>
        <v>11.500197572497907</v>
      </c>
      <c r="M14" s="29">
        <f t="shared" ca="1" si="2"/>
        <v>5.2666666666666666</v>
      </c>
      <c r="N14" s="29">
        <f t="shared" ca="1" si="3"/>
        <v>4.8344834707188209</v>
      </c>
    </row>
    <row r="15" spans="1:14" ht="25.5">
      <c r="A15" s="22">
        <f t="shared" ref="A15:A20" si="4">A14+1</f>
        <v>3</v>
      </c>
      <c r="B15" s="27" t="str">
        <f ca="1">TRIM(INDEX('Индексы по расценкам'!A$1:A$45,MATCH(A15,'Индексы по расценкам'!R$1:R$45,0)-1))</f>
        <v>Раздел 3. Изменение уровня пола в здании</v>
      </c>
      <c r="C15" s="28">
        <f ca="1">SUMIF('Индексы по расценкам'!$R$12:$R$37,$A15,'Индексы по расценкам'!D$12:D$37)</f>
        <v>10681.39</v>
      </c>
      <c r="D15" s="28">
        <f ca="1">SUMIF('Индексы по расценкам'!$R$12:$R$37,$A15,'Индексы по расценкам'!E$12:E$37)</f>
        <v>10186.76</v>
      </c>
      <c r="E15" s="28">
        <f ca="1">SUMIF('Индексы по расценкам'!$R$12:$R$37,$A15,'Индексы по расценкам'!F$12:F$37)</f>
        <v>4.2</v>
      </c>
      <c r="F15" s="28">
        <f ca="1">SUMIF('Индексы по расценкам'!$R$12:$R$37,$A15,'Индексы по расценкам'!G$12:G$37)</f>
        <v>490.42999999999995</v>
      </c>
      <c r="G15" s="28">
        <f ca="1">SUMIF('Индексы по расценкам'!$R$12:$R$37,$A15,'Индексы по расценкам'!H$12:H$37)</f>
        <v>119609.32</v>
      </c>
      <c r="H15" s="28">
        <f ca="1">SUMIF('Индексы по расценкам'!$R$12:$R$37,$A15,'Индексы по расценкам'!I$12:I$37)</f>
        <v>117147.73999999999</v>
      </c>
      <c r="I15" s="28">
        <f ca="1">SUMIF('Индексы по расценкам'!$R$12:$R$37,$A15,'Индексы по расценкам'!J$12:J$37)</f>
        <v>22.12</v>
      </c>
      <c r="J15" s="28">
        <f ca="1">SUMIF('Индексы по расценкам'!$R$12:$R$37,$A15,'Индексы по расценкам'!K$12:K$37)</f>
        <v>2439.46</v>
      </c>
      <c r="K15" s="29">
        <f t="shared" ca="1" si="0"/>
        <v>11.197917125018375</v>
      </c>
      <c r="L15" s="29">
        <f t="shared" ca="1" si="1"/>
        <v>11.499999999999998</v>
      </c>
      <c r="M15" s="29">
        <f t="shared" ca="1" si="2"/>
        <v>5.2666666666666666</v>
      </c>
      <c r="N15" s="29">
        <f t="shared" ca="1" si="3"/>
        <v>4.9741247476704125</v>
      </c>
    </row>
    <row r="16" spans="1:14" ht="25.5">
      <c r="A16" s="22">
        <f t="shared" si="4"/>
        <v>4</v>
      </c>
      <c r="B16" s="27" t="str">
        <f ca="1">TRIM(INDEX('Индексы по расценкам'!A$1:A$45,MATCH(A16,'Индексы по расценкам'!R$1:R$45,0)-1))</f>
        <v>Раздел 4. Рытье ям для установки стоек и столбов</v>
      </c>
      <c r="C16" s="28">
        <f ca="1">SUMIF('Индексы по расценкам'!$R$12:$R$37,$A16,'Индексы по расценкам'!D$12:D$37)</f>
        <v>7668.2099999999991</v>
      </c>
      <c r="D16" s="28">
        <f ca="1">SUMIF('Индексы по расценкам'!$R$12:$R$37,$A16,'Индексы по расценкам'!E$12:E$37)</f>
        <v>7668.2099999999991</v>
      </c>
      <c r="E16" s="28">
        <f ca="1">SUMIF('Индексы по расценкам'!$R$12:$R$37,$A16,'Индексы по расценкам'!F$12:F$37)</f>
        <v>0</v>
      </c>
      <c r="F16" s="28">
        <f ca="1">SUMIF('Индексы по расценкам'!$R$12:$R$37,$A16,'Индексы по расценкам'!G$12:G$37)</f>
        <v>0</v>
      </c>
      <c r="G16" s="28">
        <f ca="1">SUMIF('Индексы по расценкам'!$R$12:$R$37,$A16,'Индексы по расценкам'!H$12:H$37)</f>
        <v>88188.479999999996</v>
      </c>
      <c r="H16" s="28">
        <f ca="1">SUMIF('Индексы по расценкам'!$R$12:$R$37,$A16,'Индексы по расценкам'!I$12:I$37)</f>
        <v>88188.479999999996</v>
      </c>
      <c r="I16" s="28">
        <f ca="1">SUMIF('Индексы по расценкам'!$R$12:$R$37,$A16,'Индексы по расценкам'!J$12:J$37)</f>
        <v>0</v>
      </c>
      <c r="J16" s="28">
        <f ca="1">SUMIF('Индексы по расценкам'!$R$12:$R$37,$A16,'Индексы по расценкам'!K$12:K$37)</f>
        <v>0</v>
      </c>
      <c r="K16" s="29">
        <f t="shared" ca="1" si="0"/>
        <v>11.500530110677721</v>
      </c>
      <c r="L16" s="29">
        <f t="shared" ca="1" si="1"/>
        <v>11.500530110677721</v>
      </c>
      <c r="M16" s="29" t="str">
        <f t="shared" ca="1" si="2"/>
        <v>-</v>
      </c>
      <c r="N16" s="29" t="str">
        <f t="shared" ca="1" si="3"/>
        <v>-</v>
      </c>
    </row>
    <row r="17" spans="1:14" ht="38.25">
      <c r="A17" s="22">
        <f t="shared" si="4"/>
        <v>5</v>
      </c>
      <c r="B17" s="27" t="str">
        <f ca="1">TRIM(INDEX('Индексы по расценкам'!A$1:A$45,MATCH(A17,'Индексы по расценкам'!R$1:R$45,0)-1))</f>
        <v>Раздел 5. Механизированная разработка грунта в стесненных условиях</v>
      </c>
      <c r="C17" s="28">
        <f ca="1">SUMIF('Индексы по расценкам'!$R$12:$R$37,$A17,'Индексы по расценкам'!D$12:D$37)</f>
        <v>5170.74</v>
      </c>
      <c r="D17" s="28">
        <f ca="1">SUMIF('Индексы по расценкам'!$R$12:$R$37,$A17,'Индексы по расценкам'!E$12:E$37)</f>
        <v>3213.24</v>
      </c>
      <c r="E17" s="28">
        <f ca="1">SUMIF('Индексы по расценкам'!$R$12:$R$37,$A17,'Индексы по расценкам'!F$12:F$37)</f>
        <v>1957.5</v>
      </c>
      <c r="F17" s="28">
        <f ca="1">SUMIF('Индексы по расценкам'!$R$12:$R$37,$A17,'Индексы по расценкам'!G$12:G$37)</f>
        <v>0</v>
      </c>
      <c r="G17" s="28">
        <f ca="1">SUMIF('Индексы по расценкам'!$R$12:$R$37,$A17,'Индексы по расценкам'!H$12:H$37)</f>
        <v>47471.93</v>
      </c>
      <c r="H17" s="28">
        <f ca="1">SUMIF('Индексы по расценкам'!$R$12:$R$37,$A17,'Индексы по расценкам'!I$12:I$37)</f>
        <v>36953.960000000006</v>
      </c>
      <c r="I17" s="28">
        <f ca="1">SUMIF('Индексы по расценкам'!$R$12:$R$37,$A17,'Индексы по расценкам'!J$12:J$37)</f>
        <v>10517.97</v>
      </c>
      <c r="J17" s="28">
        <f ca="1">SUMIF('Индексы по расценкам'!$R$12:$R$37,$A17,'Индексы по расценкам'!K$12:K$37)</f>
        <v>0</v>
      </c>
      <c r="K17" s="29">
        <f t="shared" ca="1" si="0"/>
        <v>9.1808773985928518</v>
      </c>
      <c r="L17" s="29">
        <f t="shared" ca="1" si="1"/>
        <v>11.500529061010074</v>
      </c>
      <c r="M17" s="29">
        <f t="shared" ca="1" si="2"/>
        <v>5.3731647509578542</v>
      </c>
      <c r="N17" s="29" t="str">
        <f t="shared" ca="1" si="3"/>
        <v>-</v>
      </c>
    </row>
    <row r="18" spans="1:14" ht="25.5">
      <c r="A18" s="22">
        <f t="shared" si="4"/>
        <v>6</v>
      </c>
      <c r="B18" s="27" t="str">
        <f ca="1">TRIM(INDEX('Индексы по расценкам'!A$1:A$45,MATCH(A18,'Индексы по расценкам'!R$1:R$45,0)-1))</f>
        <v>Раздел 6. Погрузка грунта вручную в автомобили-самосвалы с выгрузкой</v>
      </c>
      <c r="C18" s="28">
        <f ca="1">SUMIF('Индексы по расценкам'!$R$12:$R$37,$A18,'Индексы по расценкам'!D$12:D$37)</f>
        <v>6219.86</v>
      </c>
      <c r="D18" s="28">
        <f ca="1">SUMIF('Индексы по расценкам'!$R$12:$R$37,$A18,'Индексы по расценкам'!E$12:E$37)</f>
        <v>725.42</v>
      </c>
      <c r="E18" s="28">
        <f ca="1">SUMIF('Индексы по расценкам'!$R$12:$R$37,$A18,'Индексы по расценкам'!F$12:F$37)</f>
        <v>5494.44</v>
      </c>
      <c r="F18" s="28">
        <f ca="1">SUMIF('Индексы по расценкам'!$R$12:$R$37,$A18,'Индексы по расценкам'!G$12:G$37)</f>
        <v>0</v>
      </c>
      <c r="G18" s="28">
        <f ca="1">SUMIF('Индексы по расценкам'!$R$12:$R$37,$A18,'Индексы по расценкам'!H$12:H$37)</f>
        <v>33465.47</v>
      </c>
      <c r="H18" s="28">
        <f ca="1">SUMIF('Индексы по расценкам'!$R$12:$R$37,$A18,'Индексы по расценкам'!I$12:I$37)</f>
        <v>8342.33</v>
      </c>
      <c r="I18" s="28">
        <f ca="1">SUMIF('Индексы по расценкам'!$R$12:$R$37,$A18,'Индексы по расценкам'!J$12:J$37)</f>
        <v>25123.14</v>
      </c>
      <c r="J18" s="28">
        <f ca="1">SUMIF('Индексы по расценкам'!$R$12:$R$37,$A18,'Индексы по расценкам'!K$12:K$37)</f>
        <v>0</v>
      </c>
      <c r="K18" s="29">
        <f t="shared" ca="1" si="0"/>
        <v>5.3804217458270767</v>
      </c>
      <c r="L18" s="29">
        <f t="shared" ca="1" si="1"/>
        <v>11.5</v>
      </c>
      <c r="M18" s="29">
        <f t="shared" ca="1" si="2"/>
        <v>4.572465983794527</v>
      </c>
      <c r="N18" s="29" t="str">
        <f t="shared" ca="1" si="3"/>
        <v>-</v>
      </c>
    </row>
    <row r="19" spans="1:14">
      <c r="A19" s="22">
        <f t="shared" si="4"/>
        <v>7</v>
      </c>
      <c r="B19" s="27" t="e">
        <f ca="1">TRIM(INDEX('Индексы по расценкам'!A$1:A$45,MATCH(A19,'Индексы по расценкам'!R$1:R$45,0)-1))</f>
        <v>#N/A</v>
      </c>
      <c r="C19" s="28">
        <f ca="1">SUMIF('Индексы по расценкам'!$R$12:$R$37,$A19,'Индексы по расценкам'!D$12:D$37)</f>
        <v>0</v>
      </c>
      <c r="D19" s="28">
        <f ca="1">SUMIF('Индексы по расценкам'!$R$12:$R$37,$A19,'Индексы по расценкам'!E$12:E$37)</f>
        <v>0</v>
      </c>
      <c r="E19" s="28">
        <f ca="1">SUMIF('Индексы по расценкам'!$R$12:$R$37,$A19,'Индексы по расценкам'!F$12:F$37)</f>
        <v>0</v>
      </c>
      <c r="F19" s="28">
        <f ca="1">SUMIF('Индексы по расценкам'!$R$12:$R$37,$A19,'Индексы по расценкам'!G$12:G$37)</f>
        <v>0</v>
      </c>
      <c r="G19" s="28">
        <f ca="1">SUMIF('Индексы по расценкам'!$R$12:$R$37,$A19,'Индексы по расценкам'!H$12:H$37)</f>
        <v>0</v>
      </c>
      <c r="H19" s="28">
        <f ca="1">SUMIF('Индексы по расценкам'!$R$12:$R$37,$A19,'Индексы по расценкам'!I$12:I$37)</f>
        <v>0</v>
      </c>
      <c r="I19" s="28">
        <f ca="1">SUMIF('Индексы по расценкам'!$R$12:$R$37,$A19,'Индексы по расценкам'!J$12:J$37)</f>
        <v>0</v>
      </c>
      <c r="J19" s="28">
        <f ca="1">SUMIF('Индексы по расценкам'!$R$12:$R$37,$A19,'Индексы по расценкам'!K$12:K$37)</f>
        <v>0</v>
      </c>
      <c r="K19" s="29" t="str">
        <f t="shared" ca="1" si="0"/>
        <v>-</v>
      </c>
      <c r="L19" s="29" t="str">
        <f t="shared" ca="1" si="1"/>
        <v>-</v>
      </c>
      <c r="M19" s="29" t="str">
        <f t="shared" ca="1" si="2"/>
        <v>-</v>
      </c>
      <c r="N19" s="29" t="str">
        <f t="shared" ca="1" si="3"/>
        <v>-</v>
      </c>
    </row>
    <row r="20" spans="1:14">
      <c r="A20" s="22">
        <f t="shared" si="4"/>
        <v>8</v>
      </c>
      <c r="B20" s="27" t="e">
        <f ca="1">TRIM(INDEX('Индексы по расценкам'!A$1:A$45,MATCH(A20,'Индексы по расценкам'!R$1:R$45,0)-1))</f>
        <v>#N/A</v>
      </c>
      <c r="C20" s="28">
        <f ca="1">SUMIF('Индексы по расценкам'!$R$12:$R$37,$A20,'Индексы по расценкам'!D$12:D$37)</f>
        <v>0</v>
      </c>
      <c r="D20" s="28">
        <f ca="1">SUMIF('Индексы по расценкам'!$R$12:$R$37,$A20,'Индексы по расценкам'!E$12:E$37)</f>
        <v>0</v>
      </c>
      <c r="E20" s="28">
        <f ca="1">SUMIF('Индексы по расценкам'!$R$12:$R$37,$A20,'Индексы по расценкам'!F$12:F$37)</f>
        <v>0</v>
      </c>
      <c r="F20" s="28">
        <f ca="1">SUMIF('Индексы по расценкам'!$R$12:$R$37,$A20,'Индексы по расценкам'!G$12:G$37)</f>
        <v>0</v>
      </c>
      <c r="G20" s="28">
        <f ca="1">SUMIF('Индексы по расценкам'!$R$12:$R$37,$A20,'Индексы по расценкам'!H$12:H$37)</f>
        <v>0</v>
      </c>
      <c r="H20" s="28">
        <f ca="1">SUMIF('Индексы по расценкам'!$R$12:$R$37,$A20,'Индексы по расценкам'!I$12:I$37)</f>
        <v>0</v>
      </c>
      <c r="I20" s="28">
        <f ca="1">SUMIF('Индексы по расценкам'!$R$12:$R$37,$A20,'Индексы по расценкам'!J$12:J$37)</f>
        <v>0</v>
      </c>
      <c r="J20" s="28">
        <f ca="1">SUMIF('Индексы по расценкам'!$R$12:$R$37,$A20,'Индексы по расценкам'!K$12:K$37)</f>
        <v>0</v>
      </c>
      <c r="K20" s="29" t="str">
        <f t="shared" ca="1" si="0"/>
        <v>-</v>
      </c>
      <c r="L20" s="29" t="str">
        <f t="shared" ca="1" si="1"/>
        <v>-</v>
      </c>
      <c r="M20" s="29" t="str">
        <f t="shared" ca="1" si="2"/>
        <v>-</v>
      </c>
      <c r="N20" s="29" t="str">
        <f t="shared" ca="1" si="3"/>
        <v>-</v>
      </c>
    </row>
    <row r="21" spans="1:14">
      <c r="A21" s="22">
        <f>A20+1</f>
        <v>9</v>
      </c>
      <c r="B21" s="27" t="e">
        <f ca="1">TRIM(INDEX('Индексы по расценкам'!A$1:A$45,MATCH(A21,'Индексы по расценкам'!R$1:R$45,0)-1))</f>
        <v>#N/A</v>
      </c>
      <c r="C21" s="28">
        <f ca="1">SUMIF('Индексы по расценкам'!$R$12:$R$37,$A21,'Индексы по расценкам'!D$12:D$37)</f>
        <v>0</v>
      </c>
      <c r="D21" s="28">
        <f ca="1">SUMIF('Индексы по расценкам'!$R$12:$R$37,$A21,'Индексы по расценкам'!E$12:E$37)</f>
        <v>0</v>
      </c>
      <c r="E21" s="28">
        <f ca="1">SUMIF('Индексы по расценкам'!$R$12:$R$37,$A21,'Индексы по расценкам'!F$12:F$37)</f>
        <v>0</v>
      </c>
      <c r="F21" s="28">
        <f ca="1">SUMIF('Индексы по расценкам'!$R$12:$R$37,$A21,'Индексы по расценкам'!G$12:G$37)</f>
        <v>0</v>
      </c>
      <c r="G21" s="28">
        <f ca="1">SUMIF('Индексы по расценкам'!$R$12:$R$37,$A21,'Индексы по расценкам'!H$12:H$37)</f>
        <v>0</v>
      </c>
      <c r="H21" s="28">
        <f ca="1">SUMIF('Индексы по расценкам'!$R$12:$R$37,$A21,'Индексы по расценкам'!I$12:I$37)</f>
        <v>0</v>
      </c>
      <c r="I21" s="28">
        <f ca="1">SUMIF('Индексы по расценкам'!$R$12:$R$37,$A21,'Индексы по расценкам'!J$12:J$37)</f>
        <v>0</v>
      </c>
      <c r="J21" s="28">
        <f ca="1">SUMIF('Индексы по расценкам'!$R$12:$R$37,$A21,'Индексы по расценкам'!K$12:K$37)</f>
        <v>0</v>
      </c>
      <c r="K21" s="29" t="str">
        <f t="shared" ca="1" si="0"/>
        <v>-</v>
      </c>
      <c r="L21" s="29" t="str">
        <f t="shared" ca="1" si="1"/>
        <v>-</v>
      </c>
      <c r="M21" s="29" t="str">
        <f t="shared" ca="1" si="2"/>
        <v>-</v>
      </c>
      <c r="N21" s="29" t="str">
        <f t="shared" ca="1" si="3"/>
        <v>-</v>
      </c>
    </row>
    <row r="22" spans="1:14">
      <c r="A22" s="22">
        <f>A21+1</f>
        <v>10</v>
      </c>
      <c r="B22" s="27" t="e">
        <f ca="1">TRIM(INDEX('Индексы по расценкам'!A$1:A$45,MATCH(A22,'Индексы по расценкам'!R$1:R$45,0)-1))</f>
        <v>#N/A</v>
      </c>
      <c r="C22" s="28">
        <f ca="1">SUMIF('Индексы по расценкам'!$R$12:$R$37,$A22,'Индексы по расценкам'!D$12:D$37)</f>
        <v>0</v>
      </c>
      <c r="D22" s="28">
        <f ca="1">SUMIF('Индексы по расценкам'!$R$12:$R$37,$A22,'Индексы по расценкам'!E$12:E$37)</f>
        <v>0</v>
      </c>
      <c r="E22" s="28">
        <f ca="1">SUMIF('Индексы по расценкам'!$R$12:$R$37,$A22,'Индексы по расценкам'!F$12:F$37)</f>
        <v>0</v>
      </c>
      <c r="F22" s="28">
        <f ca="1">SUMIF('Индексы по расценкам'!$R$12:$R$37,$A22,'Индексы по расценкам'!G$12:G$37)</f>
        <v>0</v>
      </c>
      <c r="G22" s="28">
        <f ca="1">SUMIF('Индексы по расценкам'!$R$12:$R$37,$A22,'Индексы по расценкам'!H$12:H$37)</f>
        <v>0</v>
      </c>
      <c r="H22" s="28">
        <f ca="1">SUMIF('Индексы по расценкам'!$R$12:$R$37,$A22,'Индексы по расценкам'!I$12:I$37)</f>
        <v>0</v>
      </c>
      <c r="I22" s="28">
        <f ca="1">SUMIF('Индексы по расценкам'!$R$12:$R$37,$A22,'Индексы по расценкам'!J$12:J$37)</f>
        <v>0</v>
      </c>
      <c r="J22" s="28">
        <f ca="1">SUMIF('Индексы по расценкам'!$R$12:$R$37,$A22,'Индексы по расценкам'!K$12:K$37)</f>
        <v>0</v>
      </c>
      <c r="K22" s="29" t="str">
        <f t="shared" ca="1" si="0"/>
        <v>-</v>
      </c>
      <c r="L22" s="29" t="str">
        <f t="shared" ca="1" si="1"/>
        <v>-</v>
      </c>
      <c r="M22" s="29" t="str">
        <f t="shared" ca="1" si="2"/>
        <v>-</v>
      </c>
      <c r="N22" s="29" t="str">
        <f t="shared" ca="1" si="3"/>
        <v>-</v>
      </c>
    </row>
    <row r="23" spans="1:14">
      <c r="A23" s="30"/>
      <c r="B23" s="30"/>
      <c r="C23" s="30"/>
      <c r="D23" s="30"/>
      <c r="E23" s="30"/>
      <c r="F23" s="30"/>
      <c r="G23" s="30"/>
      <c r="H23" s="30"/>
      <c r="I23" s="30"/>
      <c r="J23" s="30"/>
      <c r="K23" s="30"/>
      <c r="L23" s="30"/>
      <c r="M23" s="30"/>
      <c r="N23" s="30"/>
    </row>
    <row r="24" spans="1:14">
      <c r="A24" s="382" t="s">
        <v>13</v>
      </c>
      <c r="B24" s="382"/>
      <c r="C24" s="31">
        <v>100840.93</v>
      </c>
      <c r="D24" s="31">
        <v>78053.919999999998</v>
      </c>
      <c r="E24" s="31">
        <v>7525.38</v>
      </c>
      <c r="F24" s="31">
        <v>15261.63</v>
      </c>
      <c r="G24" s="32">
        <v>1007859.67</v>
      </c>
      <c r="H24" s="32">
        <v>897629.64</v>
      </c>
      <c r="I24" s="32">
        <v>36028.080000000002</v>
      </c>
      <c r="J24" s="32">
        <v>74201.95</v>
      </c>
      <c r="K24" s="33">
        <f>IF(G24&lt;&gt;0,G24/C24,"-")</f>
        <v>9.9945495345987005</v>
      </c>
      <c r="L24" s="33">
        <f>IF(H24&lt;&gt;0,H24/D24,"-")</f>
        <v>11.500122479434729</v>
      </c>
      <c r="M24" s="33">
        <f>IF(I24&lt;&gt;0,I24/E24,"-")</f>
        <v>4.7875429546414932</v>
      </c>
      <c r="N24" s="33">
        <f>IF(J24&lt;&gt;0,J24/F24,"-")</f>
        <v>4.861993771307521</v>
      </c>
    </row>
  </sheetData>
  <autoFilter ref="A12:N18"/>
  <mergeCells count="6">
    <mergeCell ref="C10:F10"/>
    <mergeCell ref="G10:J10"/>
    <mergeCell ref="K10:N10"/>
    <mergeCell ref="A24:B24"/>
    <mergeCell ref="A10:A11"/>
    <mergeCell ref="B10:B11"/>
  </mergeCells>
  <phoneticPr fontId="9" type="noConversion"/>
  <pageMargins left="0.2" right="0.27" top="0.47" bottom="0.52" header="0.2" footer="0.24"/>
  <pageSetup paperSize="9" scale="80" orientation="landscape" r:id="rId1"/>
  <headerFooter alignWithMargins="0">
    <oddFooter>Страница &amp;P из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Индексы по расценкам</vt:lpstr>
      <vt:lpstr>Индексы по разделам и смете</vt:lpstr>
    </vt:vector>
  </TitlesOfParts>
  <Company>Центр "Гранд"</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Соседко Алексей, Волченков Сергей</dc:creator>
  <dc:description>Шаблон для создания пользовательских документов с готовыми примечаниями и описанием переменных (констант) и их источника</dc:description>
  <cp:lastModifiedBy>терешкина</cp:lastModifiedBy>
  <cp:lastPrinted>2006-05-12T17:08:57Z</cp:lastPrinted>
  <dcterms:created xsi:type="dcterms:W3CDTF">2004-03-31T11:09:00Z</dcterms:created>
  <dcterms:modified xsi:type="dcterms:W3CDTF">2015-03-04T05:17:24Z</dcterms:modified>
</cp:coreProperties>
</file>